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818\"/>
    </mc:Choice>
  </mc:AlternateContent>
  <xr:revisionPtr revIDLastSave="0" documentId="13_ncr:1_{A7F60968-1B79-4569-8BA0-CA311DF71CF8}" xr6:coauthVersionLast="47" xr6:coauthVersionMax="47" xr10:uidLastSave="{00000000-0000-0000-0000-000000000000}"/>
  <bookViews>
    <workbookView xWindow="996" yWindow="636" windowWidth="16224" windowHeight="12708" tabRatio="796" xr2:uid="{00000000-000D-0000-FFFF-FFFF00000000}"/>
  </bookViews>
  <sheets>
    <sheet name="Сводка затрат" sheetId="1" r:id="rId1"/>
    <sheet name="ССР" sheetId="2" r:id="rId2"/>
    <sheet name="ОСР 525-02-01" sheetId="3" r:id="rId3"/>
    <sheet name="ОСР 525-09-01" sheetId="4" r:id="rId4"/>
    <sheet name="ОСР 525-12-01" sheetId="5" r:id="rId5"/>
    <sheet name="ОСР 6-07-01" sheetId="6" r:id="rId6"/>
    <sheet name="ОСР 6-12-01" sheetId="7" r:id="rId7"/>
    <sheet name="ОСР 27-02-01" sheetId="8" r:id="rId8"/>
    <sheet name="ОСР 27-09-01" sheetId="9" r:id="rId9"/>
    <sheet name="ОСР 27-12-01" sheetId="10" r:id="rId10"/>
    <sheet name="Источники ЦИ" sheetId="11" r:id="rId11"/>
    <sheet name="Цена МАТ и ОБ по ТКП" sheetId="12" r:id="rId12"/>
  </sheets>
  <calcPr calcId="181029"/>
</workbook>
</file>

<file path=xl/calcChain.xml><?xml version="1.0" encoding="utf-8"?>
<calcChain xmlns="http://schemas.openxmlformats.org/spreadsheetml/2006/main">
  <c r="C29" i="1" l="1"/>
  <c r="C30" i="1" s="1"/>
  <c r="H38" i="1"/>
  <c r="H37" i="1"/>
  <c r="H36" i="1"/>
  <c r="H35" i="1"/>
  <c r="H34" i="1"/>
  <c r="E68" i="2"/>
  <c r="E69" i="2" s="1"/>
  <c r="E71" i="2" s="1"/>
  <c r="E72" i="2" s="1"/>
  <c r="E73" i="2" s="1"/>
  <c r="G67" i="2"/>
  <c r="G68" i="2" s="1"/>
  <c r="G69" i="2" s="1"/>
  <c r="G71" i="2" s="1"/>
  <c r="G72" i="2" s="1"/>
  <c r="G73" i="2" s="1"/>
  <c r="F67" i="2"/>
  <c r="F68" i="2" s="1"/>
  <c r="F69" i="2" s="1"/>
  <c r="F71" i="2" s="1"/>
  <c r="F72" i="2" s="1"/>
  <c r="F73" i="2" s="1"/>
  <c r="C36" i="1" s="1"/>
  <c r="E67" i="2"/>
  <c r="D67" i="2"/>
  <c r="D68" i="2" s="1"/>
  <c r="G58" i="2"/>
  <c r="F58" i="2"/>
  <c r="E58" i="2"/>
  <c r="D58" i="2"/>
  <c r="H58" i="2" s="1"/>
  <c r="H57" i="2"/>
  <c r="G42" i="2"/>
  <c r="F42" i="2"/>
  <c r="E42" i="2"/>
  <c r="D42" i="2"/>
  <c r="H41" i="2"/>
  <c r="G39" i="2"/>
  <c r="F39" i="2"/>
  <c r="E39" i="2"/>
  <c r="D39" i="2"/>
  <c r="H39" i="2" s="1"/>
  <c r="H38" i="2"/>
  <c r="G36" i="2"/>
  <c r="F36" i="2"/>
  <c r="E36" i="2"/>
  <c r="D36" i="2"/>
  <c r="H36" i="2" s="1"/>
  <c r="H35" i="2"/>
  <c r="G33" i="2"/>
  <c r="F33" i="2"/>
  <c r="E33" i="2"/>
  <c r="D33" i="2"/>
  <c r="H32" i="2"/>
  <c r="G30" i="2"/>
  <c r="F30" i="2"/>
  <c r="E30" i="2"/>
  <c r="D30" i="2"/>
  <c r="H30" i="2" s="1"/>
  <c r="H29" i="2"/>
  <c r="G23" i="2"/>
  <c r="F23" i="2"/>
  <c r="E23" i="2"/>
  <c r="D23" i="2"/>
  <c r="H23" i="2" s="1"/>
  <c r="H22" i="2"/>
  <c r="H42" i="2" l="1"/>
  <c r="H33" i="2"/>
  <c r="C37" i="1"/>
  <c r="C32" i="1"/>
  <c r="C31" i="1"/>
  <c r="H68" i="2"/>
  <c r="D69" i="2"/>
  <c r="H67" i="2"/>
  <c r="D71" i="2" l="1"/>
  <c r="H69" i="2"/>
  <c r="D72" i="2" l="1"/>
  <c r="H71" i="2"/>
  <c r="D73" i="2" l="1"/>
  <c r="H72" i="2"/>
  <c r="H73" i="2" l="1"/>
  <c r="C35" i="1"/>
  <c r="C38" i="1" s="1"/>
  <c r="C40" i="1" l="1"/>
  <c r="C42" i="1" s="1"/>
  <c r="C39" i="1"/>
</calcChain>
</file>

<file path=xl/sharedStrings.xml><?xml version="1.0" encoding="utf-8"?>
<sst xmlns="http://schemas.openxmlformats.org/spreadsheetml/2006/main" count="403" uniqueCount="171">
  <si>
    <t>СВОДКА ЗАТРАТ</t>
  </si>
  <si>
    <t>P_0818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</si>
  <si>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</si>
  <si>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</si>
  <si>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</si>
  <si>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</si>
  <si>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</si>
  <si>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</si>
  <si>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</si>
  <si>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</si>
  <si>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</si>
  <si>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</si>
  <si>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</si>
  <si>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</si>
  <si>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</si>
  <si>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</si>
  <si>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</si>
  <si>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</si>
  <si>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</si>
  <si>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</si>
  <si>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</si>
  <si>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</si>
  <si>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</si>
  <si>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</si>
  <si>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</si>
  <si>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</si>
  <si>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ОСР-27-02-01</t>
  </si>
  <si>
    <t>"Реконструкция КЛ-6 кВ от РП-135 до РП-147" г.о. Самара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</si>
  <si>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</si>
  <si>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</si>
  <si>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</si>
  <si>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</si>
  <si>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</si>
  <si>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</si>
  <si>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</si>
  <si>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</si>
  <si>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</si>
  <si>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</si>
  <si>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</si>
  <si>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</si>
  <si>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</si>
  <si>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</si>
  <si>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</si>
  <si>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Затраты на строительство титульных ВЗиС, исп.при опр. сметной стоимости строительства ОКС 2,5%*0,8 2%</t>
  </si>
  <si>
    <t>Итого по Главе 8</t>
  </si>
  <si>
    <t>Итого по Главам 1-8</t>
  </si>
  <si>
    <t>Глава 9. Прочие работы и затраты</t>
  </si>
  <si>
    <t>ОСР-525-09-01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</si>
  <si>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</si>
  <si>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</si>
  <si>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</si>
  <si>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</si>
  <si>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</si>
  <si>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ОСР-27-09-01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</si>
  <si>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</si>
  <si>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</si>
  <si>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</si>
  <si>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</si>
  <si>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</si>
  <si>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</si>
  <si>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Сметв № 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</si>
  <si>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</si>
  <si>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</si>
  <si>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</si>
  <si>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</si>
  <si>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</si>
  <si>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</si>
  <si>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</si>
  <si>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</si>
  <si>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</si>
  <si>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</si>
  <si>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</si>
  <si>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</si>
  <si>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</si>
  <si>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Смета № 1</t>
  </si>
  <si>
    <t>Смета №1</t>
  </si>
  <si>
    <t>Форма № 3</t>
  </si>
  <si>
    <t>Наименование стройки</t>
  </si>
  <si>
    <t>ОБЪЕКТНЫЙ СМЕТНЫЙ РАСЧЕТ № ОСР 525-02-01</t>
  </si>
  <si>
    <t>Наименование сметы</t>
  </si>
  <si>
    <t>Реконструкция ВЛ-0,4 кВ от КТП ЦАР 527/100 кВА с заменой на КТП 250 кВА  Красноярский район Самарская область.</t>
  </si>
  <si>
    <t>Наименование локальных сметных расчетов (смет), затрат</t>
  </si>
  <si>
    <t>ЛС-525-02</t>
  </si>
  <si>
    <t>Замена КТП ЦАР 527/100 кВА</t>
  </si>
  <si>
    <t>Итого</t>
  </si>
  <si>
    <t>ОБЪЕКТНЫЙ СМЕТНЫЙ РАСЧЕТ № ОСР 525-09-01</t>
  </si>
  <si>
    <t>ЛС-525-09-02</t>
  </si>
  <si>
    <t>Пусконаладочные работы КТП ЦАР 527/100 кВА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</si>
  <si>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</si>
  <si>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</si>
  <si>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6-07-01</t>
  </si>
  <si>
    <t>Благоустройство</t>
  </si>
  <si>
    <t>ЛС-6-03</t>
  </si>
  <si>
    <t>Восстановление дорожного покрытия при прокладке кабельной линии</t>
  </si>
  <si>
    <t>ОБЪЕКТНЫЙ СМЕТНЫЙ РАСЧЕТ № ОСР 6-12-01</t>
  </si>
  <si>
    <t>ОБЪЕКТНЫЙ СМЕТНЫЙ РАСЧЕТ № ОСР 27-02-01</t>
  </si>
  <si>
    <t>ЛС-27-1</t>
  </si>
  <si>
    <t>КЛ-6 кВ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</si>
  <si>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</si>
  <si>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</si>
  <si>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</si>
  <si>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</si>
  <si>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</si>
  <si>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</si>
  <si>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</si>
  <si>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</si>
  <si>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</si>
  <si>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</si>
  <si>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</si>
  <si>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525-02-01</t>
  </si>
  <si>
    <t>Строительные работы</t>
  </si>
  <si>
    <t>Монтажные работы</t>
  </si>
  <si>
    <t>Оборудование</t>
  </si>
  <si>
    <t>Прочие</t>
  </si>
  <si>
    <t>шт</t>
  </si>
  <si>
    <t>Монтаж (реконструкция) КТП (киоск)</t>
  </si>
  <si>
    <t>ОСР 525-09-01</t>
  </si>
  <si>
    <t>ОСР 27-09-01</t>
  </si>
  <si>
    <t>км</t>
  </si>
  <si>
    <t>Реконструкция КЛ одноцепная</t>
  </si>
  <si>
    <t>ОСР 525-12-01</t>
  </si>
  <si>
    <t>ОСР 6-12-01</t>
  </si>
  <si>
    <t>км2</t>
  </si>
  <si>
    <t>"Реконструкция КВЛ-6кВ Ф-16 ЦРП-6-КТП-178" г.о. Новокуйбышевск Самарская область</t>
  </si>
  <si>
    <t>Восстановление дорожного покрытия при прокладке кабельной линии (м.б вкл в любую КЛ)</t>
  </si>
  <si>
    <t>ОСР 27-12-01</t>
  </si>
  <si>
    <t>ОСР 6-07-01</t>
  </si>
  <si>
    <t>ОСР 27-02-01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</si>
  <si>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</si>
  <si>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</si>
  <si>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</si>
  <si>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</si>
  <si>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</si>
  <si>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</si>
  <si>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</si>
  <si>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</si>
  <si>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</si>
  <si>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</si>
  <si>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</si>
  <si>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250 кВА тупиковая, напряжением 10/0,4</t>
  </si>
  <si>
    <t>10/0,4</t>
  </si>
  <si>
    <t>Труба полиэтиленовая толстостенная гладкая 110*8,1мм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</si>
  <si>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</si>
  <si>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</si>
  <si>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</si>
  <si>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</si>
  <si>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</si>
  <si>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</si>
  <si>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</si>
  <si>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</si>
  <si>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</si>
  <si>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</si>
  <si>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</si>
  <si>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</si>
  <si>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2029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</si>
  <si>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</si>
  <si>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</si>
  <si>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ФСБЦ-21.1.07.02-1154</t>
  </si>
  <si>
    <t>ФСБЦ-24.3.02.02-0004</t>
  </si>
  <si>
    <t>Кабель силовой с алюминиевыми жилами АПвПг 3х240мк</t>
  </si>
  <si>
    <t>КП ВЭМ №167 от 20.03.2024 п.1</t>
  </si>
  <si>
    <t>Реконструкция КЛ-0,4 кВ Ф-1,2,3,4 от КТП Рз 55-39 10/0,4/2х250 кВА (двухцепная протяженностью 0,482км) с заменой КТП 10/0,4/2х250 кВА</t>
  </si>
  <si>
    <t>Реконструкция КЛ-0,4 кВ Ф-1,2,3,4 от КТП Рз 55-39 10/0,4/2х250 кВА (двухцепная протяженностью 0,482км) с заменой КТП 10/0,4/2х250 кВА</t>
  </si>
  <si>
    <t>Реконструкция КЛ-0,4 кВ Ф-1,2,3,4 от КТП Рз 55-39 10/0,4/2х250 кВА (двухцепная протяженностью 0,482км) с заменой КТП 10/0,4/2х250 кВА</t>
  </si>
  <si>
    <t>Реконструкция КЛ-0,4 кВ Ф-1,2,3,4 от КТП Рз 55-39 10/0,4/2х250 кВА (двухцепная протяженностью 0,482км) с заменой КТП 10/0,4/2х250 кВА</t>
  </si>
  <si>
    <t>Реконструкция КЛ-0,4 кВ Ф-1,2,3,4 от КТП Рз 55-39 10/0,4/2х250 кВА (двухцепная протяженностью 0,482км) с заменой КТП 10/0,4/2х250 кВА</t>
  </si>
  <si>
    <t>Реконструкция КЛ-0,4 кВ Ф-1,2,3,4 от КТП Рз 55-39 10/0,4/2х250 кВА (двухцепная протяженностью 0,482км) с заменой КТП 10/0,4/2х250 кВА</t>
  </si>
  <si>
    <t>Реконструкция КЛ-0,4 кВ Ф-1,2,3,4 от КТП Рз 55-39 10/0,4/2х250 кВА (двухцепная протяженностью 0,482км) с заменой КТП 10/0,4/2х250 кВА</t>
  </si>
  <si>
    <t>Реконструкция КЛ-0,4 кВ Ф-1,2,3,4 от КТП Рз 55-39 10/0,4/2х250 кВА (двухцепная протяженностью 0,482км) с заменой КТП 10/0,4/2х250 кВА</t>
  </si>
  <si>
    <t>Реконструкция КЛ-0,4 кВ Ф-1,2,3,4 от КТП Рз 55-39 10/0,4/2х250 кВА (двухцепная протяженностью 0,482км) с заменой КТП 10/0,4/2х250 кВА</t>
  </si>
  <si>
    <t>Реконструкция КЛ-0,4 кВ Ф-1,2,3,4 от КТП Рз 55-39 10/0,4/2х250 кВА (двухцепная протяженностью 0,482км) с заменой КТП 10/0,4/2х250 кВА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</si>
</sst>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\ _₽_-;\-* #,##0.0000\ _₽_-;_-* &quot;-&quot;??\ _₽_-;_-@_-"/>
    <numFmt numFmtId="169" formatCode="_-* #,##0.0_-;\-* #,##0.0_-;_-* &quot;-&quot;??_-;_-@_-"/>
    <numFmt numFmtId="170" formatCode="_-* #,##0.00\ _₽_-;\-* #,##0.00\ _₽_-;_-* &quot;-&quot;?????\ _₽_-;_-@_-"/>
    <numFmt numFmtId="171" formatCode="_-* #,##0.00000000_-;\-* #,##0.00000000_-;_-* &quot;-&quot;??_-;_-@_-"/>
    <numFmt numFmtId="172" formatCode="#,##0.00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3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5" fontId="16" fillId="0" borderId="0" xfId="4" applyNumberFormat="1" applyFont="1" applyAlignment="1">
      <alignment vertical="center"/>
    </xf>
    <xf numFmtId="168" fontId="16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69" fontId="15" fillId="0" borderId="1" xfId="1" applyNumberFormat="1" applyFont="1" applyFill="1" applyBorder="1" applyAlignment="1">
      <alignment vertical="center" wrapText="1"/>
    </xf>
    <xf numFmtId="170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1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69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72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0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68" fontId="17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4"/>
  <sheetViews>
    <sheetView tabSelected="1" topLeftCell="A16" zoomScale="90" zoomScaleNormal="90" workbookViewId="0">
      <selection activeCell="C42" sqref="C42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6" max="8" width="14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4" t="s">
        <v>0</v>
      </c>
      <c r="B12" s="84"/>
      <c r="C12" s="84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7" t="s">
        <v>1</v>
      </c>
      <c r="B16" s="87"/>
      <c r="C16" s="87"/>
    </row>
    <row r="17" spans="1:8" ht="16.2" customHeight="1" x14ac:dyDescent="0.3">
      <c r="A17" s="86" t="s">
        <v>2</v>
      </c>
      <c r="B17" s="86"/>
      <c r="C17" s="86"/>
    </row>
    <row r="18" spans="1:8" ht="16.2" customHeight="1" x14ac:dyDescent="0.3">
      <c r="A18" s="1"/>
      <c r="B18" s="1"/>
      <c r="C18" s="1"/>
    </row>
    <row r="19" spans="1:8" ht="72" customHeight="1" x14ac:dyDescent="0.3">
      <c r="A19" s="85" t="s">
        <v>161</v>
      </c>
      <c r="B19" s="85"/>
      <c r="C19" s="85"/>
    </row>
    <row r="20" spans="1:8" ht="16.2" customHeight="1" x14ac:dyDescent="0.3">
      <c r="A20" s="86" t="s">
        <v>3</v>
      </c>
      <c r="B20" s="86"/>
      <c r="C20" s="86"/>
    </row>
    <row r="21" spans="1:8" ht="16.2" customHeight="1" x14ac:dyDescent="0.3">
      <c r="A21" s="1"/>
      <c r="B21" s="1"/>
      <c r="C21" s="1"/>
    </row>
    <row r="22" spans="1:8" ht="16.2" customHeight="1" x14ac:dyDescent="0.3">
      <c r="A22" s="1"/>
      <c r="B22" s="1"/>
      <c r="C22" s="1"/>
    </row>
    <row r="23" spans="1:8" ht="51" customHeight="1" x14ac:dyDescent="0.3">
      <c r="A23" s="50" t="s">
        <v>4</v>
      </c>
      <c r="B23" s="50" t="s">
        <v>5</v>
      </c>
      <c r="C23" s="50" t="s">
        <v>142</v>
      </c>
      <c r="D23" s="51"/>
      <c r="E23" s="51"/>
      <c r="F23" s="52"/>
      <c r="G23" s="52"/>
      <c r="H23" s="52"/>
    </row>
    <row r="24" spans="1:8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2"/>
      <c r="G24" s="52"/>
      <c r="H24" s="52"/>
    </row>
    <row r="25" spans="1:8" ht="16.95" customHeight="1" x14ac:dyDescent="0.3">
      <c r="A25" s="81" t="s">
        <v>143</v>
      </c>
      <c r="B25" s="82"/>
      <c r="C25" s="83"/>
      <c r="D25" s="51"/>
      <c r="E25" s="51"/>
      <c r="F25" s="52"/>
      <c r="G25" s="52"/>
      <c r="H25" s="52"/>
    </row>
    <row r="26" spans="1:8" ht="16.95" customHeight="1" x14ac:dyDescent="0.3">
      <c r="A26" s="50">
        <v>1</v>
      </c>
      <c r="B26" s="53" t="s">
        <v>144</v>
      </c>
      <c r="C26" s="54"/>
      <c r="D26" s="51"/>
      <c r="E26" s="51"/>
      <c r="F26" s="52"/>
      <c r="G26" s="52" t="s">
        <v>145</v>
      </c>
      <c r="H26" s="52"/>
    </row>
    <row r="27" spans="1:8" ht="16.95" customHeight="1" x14ac:dyDescent="0.3">
      <c r="A27" s="55" t="s">
        <v>6</v>
      </c>
      <c r="B27" s="53" t="s">
        <v>146</v>
      </c>
      <c r="C27" s="56">
        <v>0</v>
      </c>
      <c r="D27" s="57"/>
      <c r="E27" s="57"/>
      <c r="F27" s="58" t="s">
        <v>147</v>
      </c>
      <c r="G27" s="58" t="s">
        <v>148</v>
      </c>
      <c r="H27" s="58" t="s">
        <v>149</v>
      </c>
    </row>
    <row r="28" spans="1:8" ht="16.95" customHeight="1" x14ac:dyDescent="0.3">
      <c r="A28" s="55" t="s">
        <v>7</v>
      </c>
      <c r="B28" s="53" t="s">
        <v>150</v>
      </c>
      <c r="C28" s="56">
        <v>0</v>
      </c>
      <c r="D28" s="57"/>
      <c r="E28" s="57"/>
      <c r="F28" s="59">
        <v>2019</v>
      </c>
      <c r="G28" s="60">
        <v>106.826398641827</v>
      </c>
      <c r="H28" s="61"/>
    </row>
    <row r="29" spans="1:8" ht="16.95" customHeight="1" x14ac:dyDescent="0.3">
      <c r="A29" s="55" t="s">
        <v>8</v>
      </c>
      <c r="B29" s="53" t="s">
        <v>151</v>
      </c>
      <c r="C29" s="62">
        <f>ССР!G64*1.2</f>
        <v>1393.9557782927998</v>
      </c>
      <c r="D29" s="57"/>
      <c r="E29" s="57"/>
      <c r="F29" s="59">
        <v>2020</v>
      </c>
      <c r="G29" s="60">
        <v>105.56188522495653</v>
      </c>
      <c r="H29" s="61"/>
    </row>
    <row r="30" spans="1:8" ht="16.95" customHeight="1" x14ac:dyDescent="0.3">
      <c r="A30" s="50">
        <v>2</v>
      </c>
      <c r="B30" s="53" t="s">
        <v>9</v>
      </c>
      <c r="C30" s="62">
        <f>C27+C28+C29</f>
        <v>1393.9557782927998</v>
      </c>
      <c r="D30" s="63"/>
      <c r="E30" s="64"/>
      <c r="F30" s="59">
        <v>2021</v>
      </c>
      <c r="G30" s="60">
        <v>104.9354</v>
      </c>
      <c r="H30" s="61"/>
    </row>
    <row r="31" spans="1:8" ht="16.95" customHeight="1" x14ac:dyDescent="0.3">
      <c r="A31" s="55" t="s">
        <v>10</v>
      </c>
      <c r="B31" s="53" t="s">
        <v>152</v>
      </c>
      <c r="C31" s="62">
        <f>C30-ROUND(C30/1.2,5)</f>
        <v>232.32595829279967</v>
      </c>
      <c r="D31" s="63"/>
      <c r="E31" s="57"/>
      <c r="F31" s="59">
        <v>2022</v>
      </c>
      <c r="G31" s="60">
        <v>114.63142733059361</v>
      </c>
      <c r="H31" s="65"/>
    </row>
    <row r="32" spans="1:8" ht="15.6" x14ac:dyDescent="0.3">
      <c r="A32" s="50">
        <v>3</v>
      </c>
      <c r="B32" s="53" t="s">
        <v>153</v>
      </c>
      <c r="C32" s="66">
        <f>C30*H37</f>
        <v>1688.4629158013822</v>
      </c>
      <c r="D32" s="67"/>
      <c r="E32" s="68"/>
      <c r="F32" s="69">
        <v>2023</v>
      </c>
      <c r="G32" s="60">
        <v>109.09646626082731</v>
      </c>
      <c r="H32" s="65"/>
    </row>
    <row r="33" spans="1:8" ht="15.6" x14ac:dyDescent="0.3">
      <c r="A33" s="81" t="s">
        <v>154</v>
      </c>
      <c r="B33" s="82"/>
      <c r="C33" s="83"/>
      <c r="D33" s="70"/>
      <c r="E33" s="71"/>
      <c r="F33" s="59">
        <v>2024</v>
      </c>
      <c r="G33" s="60">
        <v>109.11350326220534</v>
      </c>
      <c r="H33" s="65"/>
    </row>
    <row r="34" spans="1:8" ht="15.6" x14ac:dyDescent="0.3">
      <c r="A34" s="50">
        <v>1</v>
      </c>
      <c r="B34" s="53" t="s">
        <v>144</v>
      </c>
      <c r="C34" s="54"/>
      <c r="D34" s="72"/>
      <c r="E34" s="73"/>
      <c r="F34" s="59">
        <v>2025</v>
      </c>
      <c r="G34" s="60">
        <v>107.81631706396419</v>
      </c>
      <c r="H34" s="74">
        <f>(G34+100)/200</f>
        <v>1.039081585319821</v>
      </c>
    </row>
    <row r="35" spans="1:8" ht="15.6" x14ac:dyDescent="0.3">
      <c r="A35" s="55" t="s">
        <v>6</v>
      </c>
      <c r="B35" s="53" t="s">
        <v>146</v>
      </c>
      <c r="C35" s="75">
        <f>ССР!D73+ССР!E73</f>
        <v>9263.5357871706292</v>
      </c>
      <c r="D35" s="72"/>
      <c r="E35" s="57"/>
      <c r="F35" s="59">
        <v>2026</v>
      </c>
      <c r="G35" s="60">
        <v>105.26289686896166</v>
      </c>
      <c r="H35" s="74">
        <f>(G35+100)/200*G34/100</f>
        <v>1.1065344785145874</v>
      </c>
    </row>
    <row r="36" spans="1:8" ht="15.6" x14ac:dyDescent="0.3">
      <c r="A36" s="55" t="s">
        <v>7</v>
      </c>
      <c r="B36" s="53" t="s">
        <v>150</v>
      </c>
      <c r="C36" s="75">
        <f>ССР!F73</f>
        <v>7548.351487258913</v>
      </c>
      <c r="D36" s="72"/>
      <c r="E36" s="57"/>
      <c r="F36" s="59">
        <v>2027</v>
      </c>
      <c r="G36" s="60">
        <v>104.42089798933949</v>
      </c>
      <c r="H36" s="74">
        <f>(G36+100)/200*G35/100*G34/100</f>
        <v>1.1599922999352297</v>
      </c>
    </row>
    <row r="37" spans="1:8" ht="15.6" x14ac:dyDescent="0.3">
      <c r="A37" s="55" t="s">
        <v>8</v>
      </c>
      <c r="B37" s="53" t="s">
        <v>151</v>
      </c>
      <c r="C37" s="75">
        <f>(ССР!G69-ССР!G64)*1.2</f>
        <v>368.61196866198605</v>
      </c>
      <c r="D37" s="72"/>
      <c r="E37" s="57"/>
      <c r="F37" s="59">
        <v>2028</v>
      </c>
      <c r="G37" s="60">
        <v>104.42089798933949</v>
      </c>
      <c r="H37" s="74">
        <f>(G37+100)/200*G36/100*G35/100*G34/100</f>
        <v>1.2112743761995592</v>
      </c>
    </row>
    <row r="38" spans="1:8" ht="15.6" x14ac:dyDescent="0.3">
      <c r="A38" s="50">
        <v>2</v>
      </c>
      <c r="B38" s="53" t="s">
        <v>9</v>
      </c>
      <c r="C38" s="75">
        <f>C35+C36+C37</f>
        <v>17180.49924309153</v>
      </c>
      <c r="D38" s="67"/>
      <c r="E38" s="68"/>
      <c r="F38" s="59">
        <v>2029</v>
      </c>
      <c r="G38" s="60">
        <v>104.42089798933949</v>
      </c>
      <c r="H38" s="74">
        <f>(G38+100)/200*G37/100*G36/100*G35/100*G34/100</f>
        <v>1.26482358074235</v>
      </c>
    </row>
    <row r="39" spans="1:8" ht="15.6" x14ac:dyDescent="0.3">
      <c r="A39" s="55" t="s">
        <v>10</v>
      </c>
      <c r="B39" s="53" t="s">
        <v>152</v>
      </c>
      <c r="C39" s="62">
        <f>C38-ROUND(C38/1.2,5)</f>
        <v>2863.4165430915291</v>
      </c>
      <c r="D39" s="72"/>
      <c r="E39" s="57"/>
      <c r="F39" s="51"/>
      <c r="G39" s="51"/>
      <c r="H39" s="51"/>
    </row>
    <row r="40" spans="1:8" ht="15.6" x14ac:dyDescent="0.3">
      <c r="A40" s="50">
        <v>3</v>
      </c>
      <c r="B40" s="53" t="s">
        <v>153</v>
      </c>
      <c r="C40" s="76">
        <f>C38*H38</f>
        <v>21730.300571588265</v>
      </c>
      <c r="D40" s="67"/>
      <c r="E40" s="68"/>
      <c r="F40" s="51"/>
      <c r="G40" s="51"/>
      <c r="H40" s="51"/>
    </row>
    <row r="41" spans="1:8" ht="15.6" x14ac:dyDescent="0.3">
      <c r="A41" s="50"/>
      <c r="B41" s="53"/>
      <c r="C41" s="75"/>
      <c r="D41" s="77"/>
      <c r="E41" s="57"/>
      <c r="F41" s="51"/>
      <c r="G41" s="51"/>
      <c r="H41" s="51"/>
    </row>
    <row r="42" spans="1:8" ht="15.6" x14ac:dyDescent="0.3">
      <c r="A42" s="50"/>
      <c r="B42" s="53" t="s">
        <v>155</v>
      </c>
      <c r="C42" s="102">
        <f>C40+C32</f>
        <v>23418.763487389646</v>
      </c>
      <c r="D42" s="67"/>
      <c r="E42" s="68"/>
      <c r="F42" s="51"/>
      <c r="G42" s="51"/>
      <c r="H42" s="78"/>
    </row>
    <row r="43" spans="1:8" ht="15.6" x14ac:dyDescent="0.3">
      <c r="A43" s="52"/>
      <c r="B43" s="52"/>
      <c r="C43" s="52"/>
      <c r="D43" s="51"/>
      <c r="E43" s="73"/>
      <c r="F43" s="51"/>
      <c r="G43" s="51"/>
      <c r="H43" s="51"/>
    </row>
    <row r="44" spans="1:8" ht="15.6" x14ac:dyDescent="0.3">
      <c r="A44" s="79" t="s">
        <v>156</v>
      </c>
      <c r="B44" s="52"/>
      <c r="C44" s="52"/>
      <c r="D44" s="80"/>
      <c r="E44" s="51"/>
      <c r="F44" s="51"/>
      <c r="G44" s="51"/>
      <c r="H44" s="51"/>
    </row>
  </sheetData>
  <mergeCells count="7">
    <mergeCell ref="A25:C25"/>
    <mergeCell ref="A33:C33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76</v>
      </c>
    </row>
    <row r="2" spans="1:14" ht="45.75" customHeight="1" x14ac:dyDescent="0.3">
      <c r="A2" s="1"/>
      <c r="B2" s="1" t="s">
        <v>77</v>
      </c>
      <c r="C2" s="85" t="s">
        <v>170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79</v>
      </c>
      <c r="C7" s="29" t="s">
        <v>61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81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89</v>
      </c>
      <c r="C13" s="25" t="s">
        <v>61</v>
      </c>
      <c r="D13" s="19">
        <v>0</v>
      </c>
      <c r="E13" s="19">
        <v>0</v>
      </c>
      <c r="F13" s="19">
        <v>0</v>
      </c>
      <c r="G13" s="19">
        <v>372.56553782308998</v>
      </c>
      <c r="H13" s="19">
        <v>372.56553782308998</v>
      </c>
      <c r="J13" s="5"/>
    </row>
    <row r="14" spans="1:14" ht="16.95" customHeight="1" x14ac:dyDescent="0.3">
      <c r="A14" s="6"/>
      <c r="B14" s="9"/>
      <c r="C14" s="9" t="s">
        <v>84</v>
      </c>
      <c r="D14" s="19">
        <v>0</v>
      </c>
      <c r="E14" s="19">
        <v>0</v>
      </c>
      <c r="F14" s="19">
        <v>0</v>
      </c>
      <c r="G14" s="19">
        <v>372.56553782308998</v>
      </c>
      <c r="H14" s="19">
        <v>372.56553782308998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83"/>
  <sheetViews>
    <sheetView zoomScale="75" zoomScaleNormal="87" workbookViewId="0">
      <selection activeCell="H3" sqref="H3:H80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101</v>
      </c>
      <c r="B1" s="37" t="s">
        <v>102</v>
      </c>
      <c r="C1" s="37" t="s">
        <v>103</v>
      </c>
      <c r="D1" s="37" t="s">
        <v>104</v>
      </c>
      <c r="E1" s="37" t="s">
        <v>105</v>
      </c>
      <c r="F1" s="37" t="s">
        <v>106</v>
      </c>
      <c r="G1" s="37" t="s">
        <v>107</v>
      </c>
      <c r="H1" s="37" t="s">
        <v>108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0" t="s">
        <v>80</v>
      </c>
      <c r="B3" s="94"/>
      <c r="C3" s="45"/>
      <c r="D3" s="43">
        <v>6800.0131279287998</v>
      </c>
      <c r="E3" s="41"/>
      <c r="F3" s="41"/>
      <c r="G3" s="41"/>
      <c r="H3" s="48"/>
    </row>
    <row r="4" spans="1:8" x14ac:dyDescent="0.3">
      <c r="A4" s="95" t="s">
        <v>109</v>
      </c>
      <c r="B4" s="42" t="s">
        <v>110</v>
      </c>
      <c r="C4" s="45"/>
      <c r="D4" s="43">
        <v>665.13413645740002</v>
      </c>
      <c r="E4" s="41"/>
      <c r="F4" s="41"/>
      <c r="G4" s="41"/>
      <c r="H4" s="48"/>
    </row>
    <row r="5" spans="1:8" x14ac:dyDescent="0.3">
      <c r="A5" s="95"/>
      <c r="B5" s="42" t="s">
        <v>111</v>
      </c>
      <c r="C5" s="37"/>
      <c r="D5" s="43">
        <v>27.798500161620002</v>
      </c>
      <c r="E5" s="41"/>
      <c r="F5" s="41"/>
      <c r="G5" s="41"/>
      <c r="H5" s="47"/>
    </row>
    <row r="6" spans="1:8" x14ac:dyDescent="0.3">
      <c r="A6" s="98"/>
      <c r="B6" s="42" t="s">
        <v>112</v>
      </c>
      <c r="C6" s="37"/>
      <c r="D6" s="43">
        <v>6107.0804913098</v>
      </c>
      <c r="E6" s="41"/>
      <c r="F6" s="41"/>
      <c r="G6" s="41"/>
      <c r="H6" s="47"/>
    </row>
    <row r="7" spans="1:8" x14ac:dyDescent="0.3">
      <c r="A7" s="98"/>
      <c r="B7" s="42" t="s">
        <v>113</v>
      </c>
      <c r="C7" s="37"/>
      <c r="D7" s="43">
        <v>0</v>
      </c>
      <c r="E7" s="41"/>
      <c r="F7" s="41"/>
      <c r="G7" s="41"/>
      <c r="H7" s="47"/>
    </row>
    <row r="8" spans="1:8" x14ac:dyDescent="0.3">
      <c r="A8" s="96" t="s">
        <v>83</v>
      </c>
      <c r="B8" s="97"/>
      <c r="C8" s="95" t="s">
        <v>115</v>
      </c>
      <c r="D8" s="44">
        <v>6800.0131279287998</v>
      </c>
      <c r="E8" s="41">
        <v>2</v>
      </c>
      <c r="F8" s="41" t="s">
        <v>114</v>
      </c>
      <c r="G8" s="44">
        <v>3400.0065639643999</v>
      </c>
      <c r="H8" s="47"/>
    </row>
    <row r="9" spans="1:8" x14ac:dyDescent="0.3">
      <c r="A9" s="99">
        <v>1</v>
      </c>
      <c r="B9" s="42" t="s">
        <v>110</v>
      </c>
      <c r="C9" s="95"/>
      <c r="D9" s="44">
        <v>665.13413645740002</v>
      </c>
      <c r="E9" s="41"/>
      <c r="F9" s="41"/>
      <c r="G9" s="41"/>
      <c r="H9" s="98" t="s">
        <v>25</v>
      </c>
    </row>
    <row r="10" spans="1:8" x14ac:dyDescent="0.3">
      <c r="A10" s="95"/>
      <c r="B10" s="42" t="s">
        <v>111</v>
      </c>
      <c r="C10" s="95"/>
      <c r="D10" s="44">
        <v>27.798500161620002</v>
      </c>
      <c r="E10" s="41"/>
      <c r="F10" s="41"/>
      <c r="G10" s="41"/>
      <c r="H10" s="98"/>
    </row>
    <row r="11" spans="1:8" x14ac:dyDescent="0.3">
      <c r="A11" s="95"/>
      <c r="B11" s="42" t="s">
        <v>112</v>
      </c>
      <c r="C11" s="95"/>
      <c r="D11" s="44">
        <v>6107.0804913098</v>
      </c>
      <c r="E11" s="41"/>
      <c r="F11" s="41"/>
      <c r="G11" s="41"/>
      <c r="H11" s="98"/>
    </row>
    <row r="12" spans="1:8" x14ac:dyDescent="0.3">
      <c r="A12" s="95"/>
      <c r="B12" s="42" t="s">
        <v>113</v>
      </c>
      <c r="C12" s="95"/>
      <c r="D12" s="44">
        <v>0</v>
      </c>
      <c r="E12" s="41"/>
      <c r="F12" s="41"/>
      <c r="G12" s="41"/>
      <c r="H12" s="98"/>
    </row>
    <row r="13" spans="1:8" ht="24.6" x14ac:dyDescent="0.3">
      <c r="A13" s="93" t="s">
        <v>48</v>
      </c>
      <c r="B13" s="94"/>
      <c r="C13" s="37"/>
      <c r="D13" s="43">
        <v>19.653761557528998</v>
      </c>
      <c r="E13" s="41"/>
      <c r="F13" s="41"/>
      <c r="G13" s="41"/>
      <c r="H13" s="47"/>
    </row>
    <row r="14" spans="1:8" x14ac:dyDescent="0.3">
      <c r="A14" s="95" t="s">
        <v>116</v>
      </c>
      <c r="B14" s="42" t="s">
        <v>110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5"/>
      <c r="B15" s="42" t="s">
        <v>111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5"/>
      <c r="B16" s="42" t="s">
        <v>112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5"/>
      <c r="B17" s="42" t="s">
        <v>113</v>
      </c>
      <c r="C17" s="37"/>
      <c r="D17" s="43">
        <v>0</v>
      </c>
      <c r="E17" s="41"/>
      <c r="F17" s="41"/>
      <c r="G17" s="41"/>
      <c r="H17" s="47"/>
    </row>
    <row r="18" spans="1:8" x14ac:dyDescent="0.3">
      <c r="A18" s="96" t="s">
        <v>87</v>
      </c>
      <c r="B18" s="97"/>
      <c r="C18" s="95" t="s">
        <v>115</v>
      </c>
      <c r="D18" s="44">
        <v>0</v>
      </c>
      <c r="E18" s="41">
        <v>2</v>
      </c>
      <c r="F18" s="41" t="s">
        <v>114</v>
      </c>
      <c r="G18" s="44">
        <v>0</v>
      </c>
      <c r="H18" s="47"/>
    </row>
    <row r="19" spans="1:8" x14ac:dyDescent="0.3">
      <c r="A19" s="99">
        <v>1</v>
      </c>
      <c r="B19" s="42" t="s">
        <v>110</v>
      </c>
      <c r="C19" s="95"/>
      <c r="D19" s="44">
        <v>0</v>
      </c>
      <c r="E19" s="41"/>
      <c r="F19" s="41"/>
      <c r="G19" s="41"/>
      <c r="H19" s="98" t="s">
        <v>25</v>
      </c>
    </row>
    <row r="20" spans="1:8" x14ac:dyDescent="0.3">
      <c r="A20" s="95"/>
      <c r="B20" s="42" t="s">
        <v>111</v>
      </c>
      <c r="C20" s="95"/>
      <c r="D20" s="44">
        <v>0</v>
      </c>
      <c r="E20" s="41"/>
      <c r="F20" s="41"/>
      <c r="G20" s="41"/>
      <c r="H20" s="98"/>
    </row>
    <row r="21" spans="1:8" x14ac:dyDescent="0.3">
      <c r="A21" s="95"/>
      <c r="B21" s="42" t="s">
        <v>112</v>
      </c>
      <c r="C21" s="95"/>
      <c r="D21" s="44">
        <v>0</v>
      </c>
      <c r="E21" s="41"/>
      <c r="F21" s="41"/>
      <c r="G21" s="41"/>
      <c r="H21" s="98"/>
    </row>
    <row r="22" spans="1:8" x14ac:dyDescent="0.3">
      <c r="A22" s="95"/>
      <c r="B22" s="42" t="s">
        <v>113</v>
      </c>
      <c r="C22" s="95"/>
      <c r="D22" s="44">
        <v>0</v>
      </c>
      <c r="E22" s="41"/>
      <c r="F22" s="41"/>
      <c r="G22" s="41"/>
      <c r="H22" s="98"/>
    </row>
    <row r="23" spans="1:8" x14ac:dyDescent="0.3">
      <c r="A23" s="95" t="s">
        <v>117</v>
      </c>
      <c r="B23" s="42" t="s">
        <v>110</v>
      </c>
      <c r="C23" s="37"/>
      <c r="D23" s="43">
        <v>0</v>
      </c>
      <c r="E23" s="41"/>
      <c r="F23" s="41"/>
      <c r="G23" s="41"/>
      <c r="H23" s="47"/>
    </row>
    <row r="24" spans="1:8" x14ac:dyDescent="0.3">
      <c r="A24" s="95"/>
      <c r="B24" s="42" t="s">
        <v>111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5"/>
      <c r="B25" s="42" t="s">
        <v>112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5"/>
      <c r="B26" s="42" t="s">
        <v>113</v>
      </c>
      <c r="C26" s="37"/>
      <c r="D26" s="43">
        <v>19.653761557528998</v>
      </c>
      <c r="E26" s="41"/>
      <c r="F26" s="41"/>
      <c r="G26" s="41"/>
      <c r="H26" s="47"/>
    </row>
    <row r="27" spans="1:8" x14ac:dyDescent="0.3">
      <c r="A27" s="96" t="s">
        <v>99</v>
      </c>
      <c r="B27" s="97"/>
      <c r="C27" s="95" t="s">
        <v>119</v>
      </c>
      <c r="D27" s="44">
        <v>19.653761557528998</v>
      </c>
      <c r="E27" s="41">
        <v>0.65</v>
      </c>
      <c r="F27" s="41" t="s">
        <v>118</v>
      </c>
      <c r="G27" s="44">
        <v>30.236556242351998</v>
      </c>
      <c r="H27" s="47"/>
    </row>
    <row r="28" spans="1:8" x14ac:dyDescent="0.3">
      <c r="A28" s="99">
        <v>1</v>
      </c>
      <c r="B28" s="42" t="s">
        <v>110</v>
      </c>
      <c r="C28" s="95"/>
      <c r="D28" s="44">
        <v>0</v>
      </c>
      <c r="E28" s="41"/>
      <c r="F28" s="41"/>
      <c r="G28" s="41"/>
      <c r="H28" s="98" t="s">
        <v>27</v>
      </c>
    </row>
    <row r="29" spans="1:8" x14ac:dyDescent="0.3">
      <c r="A29" s="95"/>
      <c r="B29" s="42" t="s">
        <v>111</v>
      </c>
      <c r="C29" s="95"/>
      <c r="D29" s="44">
        <v>0</v>
      </c>
      <c r="E29" s="41"/>
      <c r="F29" s="41"/>
      <c r="G29" s="41"/>
      <c r="H29" s="98"/>
    </row>
    <row r="30" spans="1:8" x14ac:dyDescent="0.3">
      <c r="A30" s="95"/>
      <c r="B30" s="42" t="s">
        <v>112</v>
      </c>
      <c r="C30" s="95"/>
      <c r="D30" s="44">
        <v>0</v>
      </c>
      <c r="E30" s="41"/>
      <c r="F30" s="41"/>
      <c r="G30" s="41"/>
      <c r="H30" s="98"/>
    </row>
    <row r="31" spans="1:8" x14ac:dyDescent="0.3">
      <c r="A31" s="95"/>
      <c r="B31" s="42" t="s">
        <v>113</v>
      </c>
      <c r="C31" s="95"/>
      <c r="D31" s="44">
        <v>19.653761557528998</v>
      </c>
      <c r="E31" s="41"/>
      <c r="F31" s="41"/>
      <c r="G31" s="41"/>
      <c r="H31" s="98"/>
    </row>
    <row r="32" spans="1:8" ht="24.6" x14ac:dyDescent="0.3">
      <c r="A32" s="93" t="s">
        <v>61</v>
      </c>
      <c r="B32" s="94"/>
      <c r="C32" s="37"/>
      <c r="D32" s="43">
        <v>1161.6298152439999</v>
      </c>
      <c r="E32" s="41"/>
      <c r="F32" s="41"/>
      <c r="G32" s="41"/>
      <c r="H32" s="47"/>
    </row>
    <row r="33" spans="1:8" x14ac:dyDescent="0.3">
      <c r="A33" s="95" t="s">
        <v>120</v>
      </c>
      <c r="B33" s="42" t="s">
        <v>110</v>
      </c>
      <c r="C33" s="37"/>
      <c r="D33" s="43">
        <v>0</v>
      </c>
      <c r="E33" s="41"/>
      <c r="F33" s="41"/>
      <c r="G33" s="41"/>
      <c r="H33" s="47"/>
    </row>
    <row r="34" spans="1:8" x14ac:dyDescent="0.3">
      <c r="A34" s="95"/>
      <c r="B34" s="42" t="s">
        <v>111</v>
      </c>
      <c r="C34" s="37"/>
      <c r="D34" s="43">
        <v>0</v>
      </c>
      <c r="E34" s="41"/>
      <c r="F34" s="41"/>
      <c r="G34" s="41"/>
      <c r="H34" s="47"/>
    </row>
    <row r="35" spans="1:8" x14ac:dyDescent="0.3">
      <c r="A35" s="95"/>
      <c r="B35" s="42" t="s">
        <v>112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5"/>
      <c r="B36" s="42" t="s">
        <v>113</v>
      </c>
      <c r="C36" s="37"/>
      <c r="D36" s="43">
        <v>780.76</v>
      </c>
      <c r="E36" s="41"/>
      <c r="F36" s="41"/>
      <c r="G36" s="41"/>
      <c r="H36" s="47"/>
    </row>
    <row r="37" spans="1:8" x14ac:dyDescent="0.3">
      <c r="A37" s="96" t="s">
        <v>61</v>
      </c>
      <c r="B37" s="97"/>
      <c r="C37" s="95" t="s">
        <v>115</v>
      </c>
      <c r="D37" s="44">
        <v>780.76</v>
      </c>
      <c r="E37" s="41">
        <v>2</v>
      </c>
      <c r="F37" s="41" t="s">
        <v>114</v>
      </c>
      <c r="G37" s="44">
        <v>390.38</v>
      </c>
      <c r="H37" s="47"/>
    </row>
    <row r="38" spans="1:8" x14ac:dyDescent="0.3">
      <c r="A38" s="99">
        <v>1</v>
      </c>
      <c r="B38" s="42" t="s">
        <v>110</v>
      </c>
      <c r="C38" s="95"/>
      <c r="D38" s="44">
        <v>0</v>
      </c>
      <c r="E38" s="41"/>
      <c r="F38" s="41"/>
      <c r="G38" s="41"/>
      <c r="H38" s="98" t="s">
        <v>25</v>
      </c>
    </row>
    <row r="39" spans="1:8" x14ac:dyDescent="0.3">
      <c r="A39" s="95"/>
      <c r="B39" s="42" t="s">
        <v>111</v>
      </c>
      <c r="C39" s="95"/>
      <c r="D39" s="44">
        <v>0</v>
      </c>
      <c r="E39" s="41"/>
      <c r="F39" s="41"/>
      <c r="G39" s="41"/>
      <c r="H39" s="98"/>
    </row>
    <row r="40" spans="1:8" x14ac:dyDescent="0.3">
      <c r="A40" s="95"/>
      <c r="B40" s="42" t="s">
        <v>112</v>
      </c>
      <c r="C40" s="95"/>
      <c r="D40" s="44">
        <v>0</v>
      </c>
      <c r="E40" s="41"/>
      <c r="F40" s="41"/>
      <c r="G40" s="41"/>
      <c r="H40" s="98"/>
    </row>
    <row r="41" spans="1:8" x14ac:dyDescent="0.3">
      <c r="A41" s="95"/>
      <c r="B41" s="42" t="s">
        <v>113</v>
      </c>
      <c r="C41" s="95"/>
      <c r="D41" s="44">
        <v>780.76</v>
      </c>
      <c r="E41" s="41"/>
      <c r="F41" s="41"/>
      <c r="G41" s="41"/>
      <c r="H41" s="98"/>
    </row>
    <row r="42" spans="1:8" x14ac:dyDescent="0.3">
      <c r="A42" s="95" t="s">
        <v>121</v>
      </c>
      <c r="B42" s="42" t="s">
        <v>110</v>
      </c>
      <c r="C42" s="37"/>
      <c r="D42" s="43">
        <v>0</v>
      </c>
      <c r="E42" s="41"/>
      <c r="F42" s="41"/>
      <c r="G42" s="41"/>
      <c r="H42" s="47"/>
    </row>
    <row r="43" spans="1:8" x14ac:dyDescent="0.3">
      <c r="A43" s="95"/>
      <c r="B43" s="42" t="s">
        <v>111</v>
      </c>
      <c r="C43" s="37"/>
      <c r="D43" s="43">
        <v>0</v>
      </c>
      <c r="E43" s="41"/>
      <c r="F43" s="41"/>
      <c r="G43" s="41"/>
      <c r="H43" s="47"/>
    </row>
    <row r="44" spans="1:8" x14ac:dyDescent="0.3">
      <c r="A44" s="95"/>
      <c r="B44" s="42" t="s">
        <v>112</v>
      </c>
      <c r="C44" s="37"/>
      <c r="D44" s="43">
        <v>0</v>
      </c>
      <c r="E44" s="41"/>
      <c r="F44" s="41"/>
      <c r="G44" s="41"/>
      <c r="H44" s="47"/>
    </row>
    <row r="45" spans="1:8" x14ac:dyDescent="0.3">
      <c r="A45" s="95"/>
      <c r="B45" s="42" t="s">
        <v>113</v>
      </c>
      <c r="C45" s="37"/>
      <c r="D45" s="43">
        <v>789.06427742091</v>
      </c>
      <c r="E45" s="41"/>
      <c r="F45" s="41"/>
      <c r="G45" s="41"/>
      <c r="H45" s="47"/>
    </row>
    <row r="46" spans="1:8" x14ac:dyDescent="0.3">
      <c r="A46" s="96" t="s">
        <v>61</v>
      </c>
      <c r="B46" s="97"/>
      <c r="C46" s="95" t="s">
        <v>124</v>
      </c>
      <c r="D46" s="44">
        <v>8.3042774209118004</v>
      </c>
      <c r="E46" s="41">
        <v>8.3999999999999995E-5</v>
      </c>
      <c r="F46" s="41" t="s">
        <v>122</v>
      </c>
      <c r="G46" s="44">
        <v>98860.445487044999</v>
      </c>
      <c r="H46" s="47"/>
    </row>
    <row r="47" spans="1:8" x14ac:dyDescent="0.3">
      <c r="A47" s="99">
        <v>1</v>
      </c>
      <c r="B47" s="42" t="s">
        <v>110</v>
      </c>
      <c r="C47" s="95"/>
      <c r="D47" s="44">
        <v>0</v>
      </c>
      <c r="E47" s="41"/>
      <c r="F47" s="41"/>
      <c r="G47" s="41"/>
      <c r="H47" s="98" t="s">
        <v>123</v>
      </c>
    </row>
    <row r="48" spans="1:8" x14ac:dyDescent="0.3">
      <c r="A48" s="95"/>
      <c r="B48" s="42" t="s">
        <v>111</v>
      </c>
      <c r="C48" s="95"/>
      <c r="D48" s="44">
        <v>0</v>
      </c>
      <c r="E48" s="41"/>
      <c r="F48" s="41"/>
      <c r="G48" s="41"/>
      <c r="H48" s="98"/>
    </row>
    <row r="49" spans="1:8" x14ac:dyDescent="0.3">
      <c r="A49" s="95"/>
      <c r="B49" s="42" t="s">
        <v>112</v>
      </c>
      <c r="C49" s="95"/>
      <c r="D49" s="44">
        <v>0</v>
      </c>
      <c r="E49" s="41"/>
      <c r="F49" s="41"/>
      <c r="G49" s="41"/>
      <c r="H49" s="98"/>
    </row>
    <row r="50" spans="1:8" x14ac:dyDescent="0.3">
      <c r="A50" s="95"/>
      <c r="B50" s="42" t="s">
        <v>113</v>
      </c>
      <c r="C50" s="95"/>
      <c r="D50" s="44">
        <v>8.3042774209118004</v>
      </c>
      <c r="E50" s="41"/>
      <c r="F50" s="41"/>
      <c r="G50" s="41"/>
      <c r="H50" s="98"/>
    </row>
    <row r="51" spans="1:8" x14ac:dyDescent="0.3">
      <c r="A51" s="95" t="s">
        <v>125</v>
      </c>
      <c r="B51" s="42" t="s">
        <v>110</v>
      </c>
      <c r="C51" s="37"/>
      <c r="D51" s="43">
        <v>0</v>
      </c>
      <c r="E51" s="41"/>
      <c r="F51" s="41"/>
      <c r="G51" s="41"/>
      <c r="H51" s="47"/>
    </row>
    <row r="52" spans="1:8" x14ac:dyDescent="0.3">
      <c r="A52" s="95"/>
      <c r="B52" s="42" t="s">
        <v>111</v>
      </c>
      <c r="C52" s="37"/>
      <c r="D52" s="43">
        <v>0</v>
      </c>
      <c r="E52" s="41"/>
      <c r="F52" s="41"/>
      <c r="G52" s="41"/>
      <c r="H52" s="47"/>
    </row>
    <row r="53" spans="1:8" x14ac:dyDescent="0.3">
      <c r="A53" s="95"/>
      <c r="B53" s="42" t="s">
        <v>112</v>
      </c>
      <c r="C53" s="37"/>
      <c r="D53" s="43">
        <v>0</v>
      </c>
      <c r="E53" s="41"/>
      <c r="F53" s="41"/>
      <c r="G53" s="41"/>
      <c r="H53" s="47"/>
    </row>
    <row r="54" spans="1:8" x14ac:dyDescent="0.3">
      <c r="A54" s="95"/>
      <c r="B54" s="42" t="s">
        <v>113</v>
      </c>
      <c r="C54" s="37"/>
      <c r="D54" s="43">
        <v>1161.6298152439999</v>
      </c>
      <c r="E54" s="41"/>
      <c r="F54" s="41"/>
      <c r="G54" s="41"/>
      <c r="H54" s="47"/>
    </row>
    <row r="55" spans="1:8" x14ac:dyDescent="0.3">
      <c r="A55" s="96" t="s">
        <v>61</v>
      </c>
      <c r="B55" s="97"/>
      <c r="C55" s="95" t="s">
        <v>119</v>
      </c>
      <c r="D55" s="44">
        <v>372.56553782308998</v>
      </c>
      <c r="E55" s="41">
        <v>0.65</v>
      </c>
      <c r="F55" s="41" t="s">
        <v>118</v>
      </c>
      <c r="G55" s="44">
        <v>573.17775049705995</v>
      </c>
      <c r="H55" s="47"/>
    </row>
    <row r="56" spans="1:8" x14ac:dyDescent="0.3">
      <c r="A56" s="99">
        <v>1</v>
      </c>
      <c r="B56" s="42" t="s">
        <v>110</v>
      </c>
      <c r="C56" s="95"/>
      <c r="D56" s="44">
        <v>0</v>
      </c>
      <c r="E56" s="41"/>
      <c r="F56" s="41"/>
      <c r="G56" s="41"/>
      <c r="H56" s="98" t="s">
        <v>27</v>
      </c>
    </row>
    <row r="57" spans="1:8" x14ac:dyDescent="0.3">
      <c r="A57" s="95"/>
      <c r="B57" s="42" t="s">
        <v>111</v>
      </c>
      <c r="C57" s="95"/>
      <c r="D57" s="44">
        <v>0</v>
      </c>
      <c r="E57" s="41"/>
      <c r="F57" s="41"/>
      <c r="G57" s="41"/>
      <c r="H57" s="98"/>
    </row>
    <row r="58" spans="1:8" x14ac:dyDescent="0.3">
      <c r="A58" s="95"/>
      <c r="B58" s="42" t="s">
        <v>112</v>
      </c>
      <c r="C58" s="95"/>
      <c r="D58" s="44">
        <v>0</v>
      </c>
      <c r="E58" s="41"/>
      <c r="F58" s="41"/>
      <c r="G58" s="41"/>
      <c r="H58" s="98"/>
    </row>
    <row r="59" spans="1:8" x14ac:dyDescent="0.3">
      <c r="A59" s="95"/>
      <c r="B59" s="42" t="s">
        <v>113</v>
      </c>
      <c r="C59" s="95"/>
      <c r="D59" s="44">
        <v>372.56553782308998</v>
      </c>
      <c r="E59" s="41"/>
      <c r="F59" s="41"/>
      <c r="G59" s="41"/>
      <c r="H59" s="98"/>
    </row>
    <row r="60" spans="1:8" ht="24.6" x14ac:dyDescent="0.3">
      <c r="A60" s="93" t="s">
        <v>91</v>
      </c>
      <c r="B60" s="94"/>
      <c r="C60" s="37"/>
      <c r="D60" s="43">
        <v>0</v>
      </c>
      <c r="E60" s="41"/>
      <c r="F60" s="41"/>
      <c r="G60" s="41"/>
      <c r="H60" s="47"/>
    </row>
    <row r="61" spans="1:8" x14ac:dyDescent="0.3">
      <c r="A61" s="95" t="s">
        <v>126</v>
      </c>
      <c r="B61" s="42" t="s">
        <v>110</v>
      </c>
      <c r="C61" s="37"/>
      <c r="D61" s="43">
        <v>0</v>
      </c>
      <c r="E61" s="41"/>
      <c r="F61" s="41"/>
      <c r="G61" s="41"/>
      <c r="H61" s="47"/>
    </row>
    <row r="62" spans="1:8" x14ac:dyDescent="0.3">
      <c r="A62" s="95"/>
      <c r="B62" s="42" t="s">
        <v>111</v>
      </c>
      <c r="C62" s="37"/>
      <c r="D62" s="43">
        <v>0</v>
      </c>
      <c r="E62" s="41"/>
      <c r="F62" s="41"/>
      <c r="G62" s="41"/>
      <c r="H62" s="47"/>
    </row>
    <row r="63" spans="1:8" x14ac:dyDescent="0.3">
      <c r="A63" s="95"/>
      <c r="B63" s="42" t="s">
        <v>112</v>
      </c>
      <c r="C63" s="37"/>
      <c r="D63" s="43">
        <v>0</v>
      </c>
      <c r="E63" s="41"/>
      <c r="F63" s="41"/>
      <c r="G63" s="41"/>
      <c r="H63" s="47"/>
    </row>
    <row r="64" spans="1:8" x14ac:dyDescent="0.3">
      <c r="A64" s="95"/>
      <c r="B64" s="42" t="s">
        <v>113</v>
      </c>
      <c r="C64" s="37"/>
      <c r="D64" s="43">
        <v>0</v>
      </c>
      <c r="E64" s="41"/>
      <c r="F64" s="41"/>
      <c r="G64" s="41"/>
      <c r="H64" s="47"/>
    </row>
    <row r="65" spans="1:8" x14ac:dyDescent="0.3">
      <c r="A65" s="96" t="s">
        <v>93</v>
      </c>
      <c r="B65" s="97"/>
      <c r="C65" s="95" t="s">
        <v>124</v>
      </c>
      <c r="D65" s="44">
        <v>0</v>
      </c>
      <c r="E65" s="41">
        <v>8.3999999999999995E-5</v>
      </c>
      <c r="F65" s="41" t="s">
        <v>122</v>
      </c>
      <c r="G65" s="44">
        <v>0</v>
      </c>
      <c r="H65" s="47"/>
    </row>
    <row r="66" spans="1:8" x14ac:dyDescent="0.3">
      <c r="A66" s="99">
        <v>1</v>
      </c>
      <c r="B66" s="42" t="s">
        <v>110</v>
      </c>
      <c r="C66" s="95"/>
      <c r="D66" s="44">
        <v>0</v>
      </c>
      <c r="E66" s="41"/>
      <c r="F66" s="41"/>
      <c r="G66" s="41"/>
      <c r="H66" s="98" t="s">
        <v>123</v>
      </c>
    </row>
    <row r="67" spans="1:8" x14ac:dyDescent="0.3">
      <c r="A67" s="95"/>
      <c r="B67" s="42" t="s">
        <v>111</v>
      </c>
      <c r="C67" s="95"/>
      <c r="D67" s="44">
        <v>0</v>
      </c>
      <c r="E67" s="41"/>
      <c r="F67" s="41"/>
      <c r="G67" s="41"/>
      <c r="H67" s="98"/>
    </row>
    <row r="68" spans="1:8" x14ac:dyDescent="0.3">
      <c r="A68" s="95"/>
      <c r="B68" s="42" t="s">
        <v>112</v>
      </c>
      <c r="C68" s="95"/>
      <c r="D68" s="44">
        <v>0</v>
      </c>
      <c r="E68" s="41"/>
      <c r="F68" s="41"/>
      <c r="G68" s="41"/>
      <c r="H68" s="98"/>
    </row>
    <row r="69" spans="1:8" x14ac:dyDescent="0.3">
      <c r="A69" s="95"/>
      <c r="B69" s="42" t="s">
        <v>113</v>
      </c>
      <c r="C69" s="95"/>
      <c r="D69" s="44">
        <v>0</v>
      </c>
      <c r="E69" s="41"/>
      <c r="F69" s="41"/>
      <c r="G69" s="41"/>
      <c r="H69" s="98"/>
    </row>
    <row r="70" spans="1:8" ht="24.6" x14ac:dyDescent="0.3">
      <c r="A70" s="93" t="s">
        <v>27</v>
      </c>
      <c r="B70" s="94"/>
      <c r="C70" s="37"/>
      <c r="D70" s="43">
        <v>6463.6046969110002</v>
      </c>
      <c r="E70" s="41"/>
      <c r="F70" s="41"/>
      <c r="G70" s="41"/>
      <c r="H70" s="47"/>
    </row>
    <row r="71" spans="1:8" x14ac:dyDescent="0.3">
      <c r="A71" s="95" t="s">
        <v>127</v>
      </c>
      <c r="B71" s="42" t="s">
        <v>110</v>
      </c>
      <c r="C71" s="37"/>
      <c r="D71" s="43">
        <v>6051.4898842516004</v>
      </c>
      <c r="E71" s="41"/>
      <c r="F71" s="41"/>
      <c r="G71" s="41"/>
      <c r="H71" s="47"/>
    </row>
    <row r="72" spans="1:8" x14ac:dyDescent="0.3">
      <c r="A72" s="95"/>
      <c r="B72" s="42" t="s">
        <v>111</v>
      </c>
      <c r="C72" s="37"/>
      <c r="D72" s="43">
        <v>412.11481265943002</v>
      </c>
      <c r="E72" s="41"/>
      <c r="F72" s="41"/>
      <c r="G72" s="41"/>
      <c r="H72" s="47"/>
    </row>
    <row r="73" spans="1:8" x14ac:dyDescent="0.3">
      <c r="A73" s="95"/>
      <c r="B73" s="42" t="s">
        <v>112</v>
      </c>
      <c r="C73" s="37"/>
      <c r="D73" s="43">
        <v>0</v>
      </c>
      <c r="E73" s="41"/>
      <c r="F73" s="41"/>
      <c r="G73" s="41"/>
      <c r="H73" s="47"/>
    </row>
    <row r="74" spans="1:8" x14ac:dyDescent="0.3">
      <c r="A74" s="95"/>
      <c r="B74" s="42" t="s">
        <v>113</v>
      </c>
      <c r="C74" s="37"/>
      <c r="D74" s="43">
        <v>0</v>
      </c>
      <c r="E74" s="41"/>
      <c r="F74" s="41"/>
      <c r="G74" s="41"/>
      <c r="H74" s="47"/>
    </row>
    <row r="75" spans="1:8" x14ac:dyDescent="0.3">
      <c r="A75" s="96" t="s">
        <v>97</v>
      </c>
      <c r="B75" s="97"/>
      <c r="C75" s="95" t="s">
        <v>119</v>
      </c>
      <c r="D75" s="44">
        <v>6463.6046969110002</v>
      </c>
      <c r="E75" s="41">
        <v>0.65</v>
      </c>
      <c r="F75" s="41" t="s">
        <v>118</v>
      </c>
      <c r="G75" s="44">
        <v>9944.007226017</v>
      </c>
      <c r="H75" s="47"/>
    </row>
    <row r="76" spans="1:8" x14ac:dyDescent="0.3">
      <c r="A76" s="99">
        <v>1</v>
      </c>
      <c r="B76" s="42" t="s">
        <v>110</v>
      </c>
      <c r="C76" s="95"/>
      <c r="D76" s="44">
        <v>6051.4898842516004</v>
      </c>
      <c r="E76" s="41"/>
      <c r="F76" s="41"/>
      <c r="G76" s="41"/>
      <c r="H76" s="98" t="s">
        <v>27</v>
      </c>
    </row>
    <row r="77" spans="1:8" x14ac:dyDescent="0.3">
      <c r="A77" s="95"/>
      <c r="B77" s="42" t="s">
        <v>111</v>
      </c>
      <c r="C77" s="95"/>
      <c r="D77" s="44">
        <v>412.11481265943002</v>
      </c>
      <c r="E77" s="41"/>
      <c r="F77" s="41"/>
      <c r="G77" s="41"/>
      <c r="H77" s="98"/>
    </row>
    <row r="78" spans="1:8" x14ac:dyDescent="0.3">
      <c r="A78" s="95"/>
      <c r="B78" s="42" t="s">
        <v>112</v>
      </c>
      <c r="C78" s="95"/>
      <c r="D78" s="44">
        <v>0</v>
      </c>
      <c r="E78" s="41"/>
      <c r="F78" s="41"/>
      <c r="G78" s="41"/>
      <c r="H78" s="98"/>
    </row>
    <row r="79" spans="1:8" x14ac:dyDescent="0.3">
      <c r="A79" s="95"/>
      <c r="B79" s="42" t="s">
        <v>113</v>
      </c>
      <c r="C79" s="95"/>
      <c r="D79" s="44">
        <v>0</v>
      </c>
      <c r="E79" s="41"/>
      <c r="F79" s="41"/>
      <c r="G79" s="41"/>
      <c r="H79" s="98"/>
    </row>
    <row r="80" spans="1:8" x14ac:dyDescent="0.3">
      <c r="A80" s="46"/>
      <c r="C80" s="46"/>
      <c r="D80" s="40"/>
      <c r="E80" s="40"/>
      <c r="F80" s="40"/>
      <c r="G80" s="40"/>
      <c r="H80" s="49"/>
    </row>
    <row r="82" spans="1:8" x14ac:dyDescent="0.3">
      <c r="A82" s="92" t="s">
        <v>128</v>
      </c>
      <c r="B82" s="92"/>
      <c r="C82" s="92"/>
      <c r="D82" s="92"/>
      <c r="E82" s="92"/>
      <c r="F82" s="92"/>
      <c r="G82" s="92"/>
      <c r="H82" s="92"/>
    </row>
    <row r="83" spans="1:8" x14ac:dyDescent="0.3">
      <c r="A83" s="92" t="s">
        <v>129</v>
      </c>
      <c r="B83" s="92"/>
      <c r="C83" s="92"/>
      <c r="D83" s="92"/>
      <c r="E83" s="92"/>
      <c r="F83" s="92"/>
      <c r="G83" s="92"/>
      <c r="H83" s="92"/>
    </row>
  </sheetData>
  <mergeCells count="47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A26"/>
    <mergeCell ref="A27:B27"/>
    <mergeCell ref="H28:H31"/>
    <mergeCell ref="C27:C31"/>
    <mergeCell ref="A28:A31"/>
    <mergeCell ref="A32:B32"/>
    <mergeCell ref="A33:A36"/>
    <mergeCell ref="A37:B37"/>
    <mergeCell ref="H38:H41"/>
    <mergeCell ref="C37:C41"/>
    <mergeCell ref="A38:A41"/>
    <mergeCell ref="A42:A45"/>
    <mergeCell ref="A46:B46"/>
    <mergeCell ref="H47:H50"/>
    <mergeCell ref="C46:C50"/>
    <mergeCell ref="A47:A50"/>
    <mergeCell ref="A51:A54"/>
    <mergeCell ref="A55:B55"/>
    <mergeCell ref="H56:H59"/>
    <mergeCell ref="C55:C59"/>
    <mergeCell ref="A56:A59"/>
    <mergeCell ref="A60:B60"/>
    <mergeCell ref="A61:A64"/>
    <mergeCell ref="A65:B65"/>
    <mergeCell ref="H66:H69"/>
    <mergeCell ref="C65:C69"/>
    <mergeCell ref="A66:A69"/>
    <mergeCell ref="A82:H82"/>
    <mergeCell ref="A83:H83"/>
    <mergeCell ref="A70:B70"/>
    <mergeCell ref="A71:A74"/>
    <mergeCell ref="A75:B75"/>
    <mergeCell ref="H76:H79"/>
    <mergeCell ref="C75:C79"/>
    <mergeCell ref="A76:A79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6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1" t="s">
        <v>130</v>
      </c>
      <c r="B1" s="101"/>
      <c r="C1" s="101"/>
      <c r="D1" s="101"/>
      <c r="E1" s="101"/>
      <c r="F1" s="101"/>
      <c r="G1" s="101"/>
      <c r="H1" s="101"/>
    </row>
    <row r="3" spans="1:8" ht="44.25" customHeight="1" x14ac:dyDescent="0.3">
      <c r="A3" s="6" t="s">
        <v>131</v>
      </c>
      <c r="B3" s="6" t="s">
        <v>132</v>
      </c>
      <c r="C3" s="6" t="s">
        <v>133</v>
      </c>
      <c r="D3" s="6" t="s">
        <v>134</v>
      </c>
      <c r="E3" s="6" t="s">
        <v>135</v>
      </c>
      <c r="F3" s="6" t="s">
        <v>136</v>
      </c>
      <c r="G3" s="6" t="s">
        <v>137</v>
      </c>
      <c r="H3" s="6" t="s">
        <v>138</v>
      </c>
    </row>
    <row r="4" spans="1:8" ht="39" customHeight="1" x14ac:dyDescent="0.3">
      <c r="A4" s="25" t="s">
        <v>139</v>
      </c>
      <c r="B4" s="26" t="s">
        <v>114</v>
      </c>
      <c r="C4" s="27">
        <v>2</v>
      </c>
      <c r="D4" s="27">
        <v>3053.5353739730999</v>
      </c>
      <c r="E4" s="26" t="s">
        <v>140</v>
      </c>
      <c r="F4" s="25" t="s">
        <v>139</v>
      </c>
      <c r="G4" s="27">
        <v>6107.0707479461998</v>
      </c>
      <c r="H4" s="28" t="s">
        <v>160</v>
      </c>
    </row>
    <row r="5" spans="1:8" ht="39" customHeight="1" x14ac:dyDescent="0.3">
      <c r="A5" s="25" t="s">
        <v>159</v>
      </c>
      <c r="B5" s="26" t="s">
        <v>118</v>
      </c>
      <c r="C5" s="27">
        <v>0.93335937499999999</v>
      </c>
      <c r="D5" s="27">
        <v>5103.9171675885</v>
      </c>
      <c r="E5" s="26">
        <v>0.4</v>
      </c>
      <c r="F5" s="25" t="s">
        <v>159</v>
      </c>
      <c r="G5" s="27">
        <v>4763.7889375922005</v>
      </c>
      <c r="H5" s="28" t="s">
        <v>157</v>
      </c>
    </row>
    <row r="6" spans="1:8" ht="39" customHeight="1" x14ac:dyDescent="0.3">
      <c r="A6" s="25" t="s">
        <v>141</v>
      </c>
      <c r="B6" s="26" t="s">
        <v>118</v>
      </c>
      <c r="C6" s="27">
        <v>0.27218750000000003</v>
      </c>
      <c r="D6" s="27">
        <v>818.22700652441995</v>
      </c>
      <c r="E6" s="26">
        <v>0.4</v>
      </c>
      <c r="F6" s="25" t="s">
        <v>141</v>
      </c>
      <c r="G6" s="27">
        <v>222.71116333837</v>
      </c>
      <c r="H6" s="28" t="s">
        <v>158</v>
      </c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3"/>
  <sheetViews>
    <sheetView topLeftCell="A61" zoomScale="90" zoomScaleNormal="90" workbookViewId="0"/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5" t="s">
        <v>162</v>
      </c>
      <c r="B13" s="85"/>
      <c r="C13" s="85"/>
      <c r="D13" s="85"/>
      <c r="E13" s="85"/>
      <c r="F13" s="85"/>
      <c r="G13" s="85"/>
      <c r="H13" s="85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8" t="s">
        <v>4</v>
      </c>
      <c r="B18" s="88" t="s">
        <v>13</v>
      </c>
      <c r="C18" s="88" t="s">
        <v>14</v>
      </c>
      <c r="D18" s="89" t="s">
        <v>15</v>
      </c>
      <c r="E18" s="90"/>
      <c r="F18" s="90"/>
      <c r="G18" s="90"/>
      <c r="H18" s="91"/>
    </row>
    <row r="19" spans="1:8" ht="85.2" customHeight="1" x14ac:dyDescent="0.3">
      <c r="A19" s="88"/>
      <c r="B19" s="88"/>
      <c r="C19" s="88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665.13413645740002</v>
      </c>
      <c r="E25" s="20">
        <v>27.798500161620002</v>
      </c>
      <c r="F25" s="20">
        <v>6107.0804913098</v>
      </c>
      <c r="G25" s="20">
        <v>0</v>
      </c>
      <c r="H25" s="20">
        <v>6800.0131279287998</v>
      </c>
    </row>
    <row r="26" spans="1:8" ht="31.2" x14ac:dyDescent="0.3">
      <c r="A26" s="6">
        <v>2</v>
      </c>
      <c r="B26" s="6" t="s">
        <v>26</v>
      </c>
      <c r="C26" s="32" t="s">
        <v>27</v>
      </c>
      <c r="D26" s="20">
        <v>6051.4898842516004</v>
      </c>
      <c r="E26" s="20">
        <v>412.11481265943002</v>
      </c>
      <c r="F26" s="20">
        <v>0</v>
      </c>
      <c r="G26" s="20">
        <v>0</v>
      </c>
      <c r="H26" s="20">
        <v>6463.6046969110002</v>
      </c>
    </row>
    <row r="27" spans="1:8" ht="16.95" customHeight="1" x14ac:dyDescent="0.3">
      <c r="A27" s="6"/>
      <c r="B27" s="9"/>
      <c r="C27" s="9" t="s">
        <v>28</v>
      </c>
      <c r="D27" s="20">
        <v>6716.6240207090004</v>
      </c>
      <c r="E27" s="20">
        <v>439.91331282105</v>
      </c>
      <c r="F27" s="20">
        <v>6107.0804913098</v>
      </c>
      <c r="G27" s="20">
        <v>0</v>
      </c>
      <c r="H27" s="20">
        <v>13263.617824839999</v>
      </c>
    </row>
    <row r="28" spans="1:8" ht="16.95" customHeight="1" x14ac:dyDescent="0.3">
      <c r="A28" s="6"/>
      <c r="B28" s="9"/>
      <c r="C28" s="10" t="s">
        <v>29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95" customHeight="1" x14ac:dyDescent="0.3">
      <c r="A30" s="6"/>
      <c r="B30" s="9"/>
      <c r="C30" s="9" t="s">
        <v>30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95" customHeight="1" x14ac:dyDescent="0.3">
      <c r="A31" s="13"/>
      <c r="B31" s="9"/>
      <c r="C31" s="11" t="s">
        <v>31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95" customHeight="1" x14ac:dyDescent="0.3">
      <c r="A33" s="6"/>
      <c r="B33" s="9"/>
      <c r="C33" s="11" t="s">
        <v>32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95" customHeight="1" x14ac:dyDescent="0.3">
      <c r="A34" s="6"/>
      <c r="B34" s="9"/>
      <c r="C34" s="10" t="s">
        <v>33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95" customHeight="1" x14ac:dyDescent="0.3">
      <c r="A36" s="6"/>
      <c r="B36" s="9"/>
      <c r="C36" s="9" t="s">
        <v>34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200000000000003" customHeight="1" x14ac:dyDescent="0.3">
      <c r="A37" s="6"/>
      <c r="B37" s="9"/>
      <c r="C37" s="10" t="s">
        <v>35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95" customHeight="1" x14ac:dyDescent="0.3">
      <c r="A39" s="6"/>
      <c r="B39" s="9"/>
      <c r="C39" s="9" t="s">
        <v>36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95" customHeight="1" x14ac:dyDescent="0.3">
      <c r="A40" s="6"/>
      <c r="B40" s="9"/>
      <c r="C40" s="10" t="s">
        <v>37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95" customHeight="1" x14ac:dyDescent="0.3">
      <c r="A42" s="6"/>
      <c r="B42" s="9"/>
      <c r="C42" s="9" t="s">
        <v>38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95" customHeight="1" x14ac:dyDescent="0.3">
      <c r="A43" s="6"/>
      <c r="B43" s="9"/>
      <c r="C43" s="9" t="s">
        <v>39</v>
      </c>
      <c r="D43" s="20">
        <v>6716.6240207090004</v>
      </c>
      <c r="E43" s="20">
        <v>439.91331282105</v>
      </c>
      <c r="F43" s="20">
        <v>6107.0804913098</v>
      </c>
      <c r="G43" s="20">
        <v>0</v>
      </c>
      <c r="H43" s="20">
        <v>13263.617824839999</v>
      </c>
    </row>
    <row r="44" spans="1:8" ht="16.95" customHeight="1" x14ac:dyDescent="0.3">
      <c r="A44" s="6"/>
      <c r="B44" s="9"/>
      <c r="C44" s="10" t="s">
        <v>40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41</v>
      </c>
      <c r="C45" s="32" t="s">
        <v>42</v>
      </c>
      <c r="D45" s="20">
        <v>17.123762502344</v>
      </c>
      <c r="E45" s="20">
        <v>0.69496250404049997</v>
      </c>
      <c r="F45" s="20">
        <v>0</v>
      </c>
      <c r="G45" s="20">
        <v>0</v>
      </c>
      <c r="H45" s="20">
        <v>17.818725006385002</v>
      </c>
    </row>
    <row r="46" spans="1:8" ht="31.2" x14ac:dyDescent="0.3">
      <c r="A46" s="6">
        <v>4</v>
      </c>
      <c r="B46" s="6" t="s">
        <v>41</v>
      </c>
      <c r="C46" s="32" t="s">
        <v>43</v>
      </c>
      <c r="D46" s="20">
        <v>121.02979768503</v>
      </c>
      <c r="E46" s="20">
        <v>8.2422962531886004</v>
      </c>
      <c r="F46" s="20">
        <v>0</v>
      </c>
      <c r="G46" s="20">
        <v>0</v>
      </c>
      <c r="H46" s="20">
        <v>129.27209393822</v>
      </c>
    </row>
    <row r="47" spans="1:8" ht="16.95" customHeight="1" x14ac:dyDescent="0.3">
      <c r="A47" s="6"/>
      <c r="B47" s="9"/>
      <c r="C47" s="9" t="s">
        <v>44</v>
      </c>
      <c r="D47" s="20">
        <v>138.15356018738001</v>
      </c>
      <c r="E47" s="20">
        <v>8.9372587572291007</v>
      </c>
      <c r="F47" s="20">
        <v>0</v>
      </c>
      <c r="G47" s="20">
        <v>0</v>
      </c>
      <c r="H47" s="20">
        <v>147.09081894460999</v>
      </c>
    </row>
    <row r="48" spans="1:8" ht="16.95" customHeight="1" x14ac:dyDescent="0.3">
      <c r="A48" s="6"/>
      <c r="B48" s="9"/>
      <c r="C48" s="9" t="s">
        <v>45</v>
      </c>
      <c r="D48" s="20">
        <v>6854.7775808963997</v>
      </c>
      <c r="E48" s="20">
        <v>448.85057157827998</v>
      </c>
      <c r="F48" s="20">
        <v>6107.0804913098</v>
      </c>
      <c r="G48" s="20">
        <v>0</v>
      </c>
      <c r="H48" s="20">
        <v>13410.708643784001</v>
      </c>
    </row>
    <row r="49" spans="1:8" ht="16.95" customHeight="1" x14ac:dyDescent="0.3">
      <c r="A49" s="6"/>
      <c r="B49" s="9"/>
      <c r="C49" s="9" t="s">
        <v>46</v>
      </c>
      <c r="D49" s="20"/>
      <c r="E49" s="20"/>
      <c r="F49" s="20"/>
      <c r="G49" s="20"/>
      <c r="H49" s="20"/>
    </row>
    <row r="50" spans="1:8" x14ac:dyDescent="0.3">
      <c r="A50" s="6">
        <v>5</v>
      </c>
      <c r="B50" s="6" t="s">
        <v>47</v>
      </c>
      <c r="C50" s="7" t="s">
        <v>48</v>
      </c>
      <c r="D50" s="20">
        <v>0</v>
      </c>
      <c r="E50" s="20">
        <v>0</v>
      </c>
      <c r="F50" s="20">
        <v>0</v>
      </c>
      <c r="G50" s="20">
        <v>152.02000000000001</v>
      </c>
      <c r="H50" s="20">
        <v>152.02000000000001</v>
      </c>
    </row>
    <row r="51" spans="1:8" ht="31.2" x14ac:dyDescent="0.3">
      <c r="A51" s="6">
        <v>6</v>
      </c>
      <c r="B51" s="6" t="s">
        <v>49</v>
      </c>
      <c r="C51" s="7" t="s">
        <v>50</v>
      </c>
      <c r="D51" s="20">
        <v>179.42690195231</v>
      </c>
      <c r="E51" s="20">
        <v>11.714999918193</v>
      </c>
      <c r="F51" s="20">
        <v>0</v>
      </c>
      <c r="G51" s="20">
        <v>0</v>
      </c>
      <c r="H51" s="20">
        <v>191.14190187049999</v>
      </c>
    </row>
    <row r="52" spans="1:8" x14ac:dyDescent="0.3">
      <c r="A52" s="6">
        <v>7</v>
      </c>
      <c r="B52" s="6" t="s">
        <v>51</v>
      </c>
      <c r="C52" s="7" t="s">
        <v>52</v>
      </c>
      <c r="D52" s="20">
        <v>0</v>
      </c>
      <c r="E52" s="20">
        <v>0</v>
      </c>
      <c r="F52" s="20">
        <v>0</v>
      </c>
      <c r="G52" s="20">
        <v>92.722108436932004</v>
      </c>
      <c r="H52" s="20">
        <v>92.722108436932004</v>
      </c>
    </row>
    <row r="53" spans="1:8" x14ac:dyDescent="0.3">
      <c r="A53" s="6">
        <v>8</v>
      </c>
      <c r="B53" s="6" t="s">
        <v>53</v>
      </c>
      <c r="C53" s="7" t="s">
        <v>48</v>
      </c>
      <c r="D53" s="20">
        <v>0</v>
      </c>
      <c r="E53" s="20">
        <v>0</v>
      </c>
      <c r="F53" s="20">
        <v>0</v>
      </c>
      <c r="G53" s="20">
        <v>19.653761557528998</v>
      </c>
      <c r="H53" s="20">
        <v>19.653761557528998</v>
      </c>
    </row>
    <row r="54" spans="1:8" ht="16.95" customHeight="1" x14ac:dyDescent="0.3">
      <c r="A54" s="6"/>
      <c r="B54" s="9"/>
      <c r="C54" s="9" t="s">
        <v>54</v>
      </c>
      <c r="D54" s="20">
        <v>179.42690195231</v>
      </c>
      <c r="E54" s="20">
        <v>11.714999918193</v>
      </c>
      <c r="F54" s="20">
        <v>0</v>
      </c>
      <c r="G54" s="20">
        <v>264.39586999445999</v>
      </c>
      <c r="H54" s="20">
        <v>455.53777186496001</v>
      </c>
    </row>
    <row r="55" spans="1:8" ht="16.95" customHeight="1" x14ac:dyDescent="0.3">
      <c r="A55" s="6"/>
      <c r="B55" s="9"/>
      <c r="C55" s="9" t="s">
        <v>55</v>
      </c>
      <c r="D55" s="20">
        <v>7034.2044828486996</v>
      </c>
      <c r="E55" s="20">
        <v>460.56557149647</v>
      </c>
      <c r="F55" s="20">
        <v>6107.0804913098</v>
      </c>
      <c r="G55" s="20">
        <v>264.39586999445999</v>
      </c>
      <c r="H55" s="20">
        <v>13866.246415649</v>
      </c>
    </row>
    <row r="56" spans="1:8" ht="16.95" customHeight="1" x14ac:dyDescent="0.3">
      <c r="A56" s="6"/>
      <c r="B56" s="9"/>
      <c r="C56" s="9" t="s">
        <v>56</v>
      </c>
      <c r="D56" s="20"/>
      <c r="E56" s="20"/>
      <c r="F56" s="20"/>
      <c r="G56" s="20"/>
      <c r="H56" s="20"/>
    </row>
    <row r="57" spans="1:8" x14ac:dyDescent="0.3">
      <c r="A57" s="6"/>
      <c r="B57" s="6"/>
      <c r="C57" s="7"/>
      <c r="D57" s="20"/>
      <c r="E57" s="20"/>
      <c r="F57" s="20"/>
      <c r="G57" s="20"/>
      <c r="H57" s="20">
        <f>SUM(D57:G57)</f>
        <v>0</v>
      </c>
    </row>
    <row r="58" spans="1:8" ht="16.95" customHeight="1" x14ac:dyDescent="0.3">
      <c r="A58" s="6"/>
      <c r="B58" s="9"/>
      <c r="C58" s="9" t="s">
        <v>57</v>
      </c>
      <c r="D58" s="20">
        <f>SUM(D57:D57)</f>
        <v>0</v>
      </c>
      <c r="E58" s="20">
        <f>SUM(E57:E57)</f>
        <v>0</v>
      </c>
      <c r="F58" s="20">
        <f>SUM(F57:F57)</f>
        <v>0</v>
      </c>
      <c r="G58" s="20">
        <f>SUM(G57:G57)</f>
        <v>0</v>
      </c>
      <c r="H58" s="20">
        <f>SUM(D58:G58)</f>
        <v>0</v>
      </c>
    </row>
    <row r="59" spans="1:8" ht="16.95" customHeight="1" x14ac:dyDescent="0.3">
      <c r="A59" s="6"/>
      <c r="B59" s="9"/>
      <c r="C59" s="9" t="s">
        <v>58</v>
      </c>
      <c r="D59" s="20">
        <v>7034.2044828486996</v>
      </c>
      <c r="E59" s="20">
        <v>460.56557149647</v>
      </c>
      <c r="F59" s="20">
        <v>6107.0804913098</v>
      </c>
      <c r="G59" s="20">
        <v>264.39586999445999</v>
      </c>
      <c r="H59" s="20">
        <v>13866.246415649</v>
      </c>
    </row>
    <row r="60" spans="1:8" ht="153" customHeight="1" x14ac:dyDescent="0.3">
      <c r="A60" s="6"/>
      <c r="B60" s="9"/>
      <c r="C60" s="9" t="s">
        <v>59</v>
      </c>
      <c r="D60" s="20"/>
      <c r="E60" s="20"/>
      <c r="F60" s="20"/>
      <c r="G60" s="20"/>
      <c r="H60" s="20"/>
    </row>
    <row r="61" spans="1:8" x14ac:dyDescent="0.3">
      <c r="A61" s="6">
        <v>9</v>
      </c>
      <c r="B61" s="6" t="s">
        <v>60</v>
      </c>
      <c r="C61" s="7" t="s">
        <v>61</v>
      </c>
      <c r="D61" s="20">
        <v>0</v>
      </c>
      <c r="E61" s="20">
        <v>0</v>
      </c>
      <c r="F61" s="20">
        <v>0</v>
      </c>
      <c r="G61" s="20">
        <v>780.76</v>
      </c>
      <c r="H61" s="20">
        <v>780.76</v>
      </c>
    </row>
    <row r="62" spans="1:8" x14ac:dyDescent="0.3">
      <c r="A62" s="6">
        <v>10</v>
      </c>
      <c r="B62" s="6" t="s">
        <v>74</v>
      </c>
      <c r="C62" s="7" t="s">
        <v>61</v>
      </c>
      <c r="D62" s="20">
        <v>0</v>
      </c>
      <c r="E62" s="20">
        <v>0</v>
      </c>
      <c r="F62" s="20">
        <v>0</v>
      </c>
      <c r="G62" s="20">
        <v>8.3042774209118004</v>
      </c>
      <c r="H62" s="20">
        <v>8.3042774209118004</v>
      </c>
    </row>
    <row r="63" spans="1:8" x14ac:dyDescent="0.3">
      <c r="A63" s="6">
        <v>11</v>
      </c>
      <c r="B63" s="6" t="s">
        <v>75</v>
      </c>
      <c r="C63" s="7" t="s">
        <v>61</v>
      </c>
      <c r="D63" s="20">
        <v>0</v>
      </c>
      <c r="E63" s="20">
        <v>0</v>
      </c>
      <c r="F63" s="20">
        <v>0</v>
      </c>
      <c r="G63" s="20">
        <v>372.56553782308998</v>
      </c>
      <c r="H63" s="20">
        <v>372.56553782308998</v>
      </c>
    </row>
    <row r="64" spans="1:8" ht="16.95" customHeight="1" x14ac:dyDescent="0.3">
      <c r="A64" s="6"/>
      <c r="B64" s="9"/>
      <c r="C64" s="9" t="s">
        <v>73</v>
      </c>
      <c r="D64" s="20">
        <v>0</v>
      </c>
      <c r="E64" s="20">
        <v>0</v>
      </c>
      <c r="F64" s="20">
        <v>0</v>
      </c>
      <c r="G64" s="20">
        <v>1161.6298152439999</v>
      </c>
      <c r="H64" s="20">
        <v>1161.6298152439999</v>
      </c>
    </row>
    <row r="65" spans="1:8" ht="16.95" customHeight="1" x14ac:dyDescent="0.3">
      <c r="A65" s="6"/>
      <c r="B65" s="9"/>
      <c r="C65" s="9" t="s">
        <v>72</v>
      </c>
      <c r="D65" s="20">
        <v>7034.2044828486996</v>
      </c>
      <c r="E65" s="20">
        <v>460.56557149647</v>
      </c>
      <c r="F65" s="20">
        <v>6107.0804913098</v>
      </c>
      <c r="G65" s="20">
        <v>1426.0256852385</v>
      </c>
      <c r="H65" s="20">
        <v>15027.876230893</v>
      </c>
    </row>
    <row r="66" spans="1:8" ht="16.95" customHeight="1" x14ac:dyDescent="0.3">
      <c r="A66" s="6"/>
      <c r="B66" s="9"/>
      <c r="C66" s="9" t="s">
        <v>71</v>
      </c>
      <c r="D66" s="20"/>
      <c r="E66" s="20"/>
      <c r="F66" s="20"/>
      <c r="G66" s="20"/>
      <c r="H66" s="20"/>
    </row>
    <row r="67" spans="1:8" ht="34.200000000000003" customHeight="1" x14ac:dyDescent="0.3">
      <c r="A67" s="6">
        <v>12</v>
      </c>
      <c r="B67" s="6" t="s">
        <v>70</v>
      </c>
      <c r="C67" s="7" t="s">
        <v>69</v>
      </c>
      <c r="D67" s="20">
        <f>D65 * 3%</f>
        <v>211.02613448546097</v>
      </c>
      <c r="E67" s="20">
        <f>E65 * 3%</f>
        <v>13.8169671448941</v>
      </c>
      <c r="F67" s="20">
        <f>F65 * 3%</f>
        <v>183.21241473929399</v>
      </c>
      <c r="G67" s="20">
        <f>G65 * 3%</f>
        <v>42.780770557155002</v>
      </c>
      <c r="H67" s="20">
        <f>SUM(D67:G67)</f>
        <v>450.83628692680406</v>
      </c>
    </row>
    <row r="68" spans="1:8" ht="16.95" customHeight="1" x14ac:dyDescent="0.3">
      <c r="A68" s="6"/>
      <c r="B68" s="9"/>
      <c r="C68" s="9" t="s">
        <v>68</v>
      </c>
      <c r="D68" s="20">
        <f>D67</f>
        <v>211.02613448546097</v>
      </c>
      <c r="E68" s="20">
        <f>E67</f>
        <v>13.8169671448941</v>
      </c>
      <c r="F68" s="20">
        <f>F67</f>
        <v>183.21241473929399</v>
      </c>
      <c r="G68" s="20">
        <f>G67</f>
        <v>42.780770557155002</v>
      </c>
      <c r="H68" s="20">
        <f>SUM(D68:G68)</f>
        <v>450.83628692680406</v>
      </c>
    </row>
    <row r="69" spans="1:8" ht="16.95" customHeight="1" x14ac:dyDescent="0.3">
      <c r="A69" s="6"/>
      <c r="B69" s="9"/>
      <c r="C69" s="9" t="s">
        <v>67</v>
      </c>
      <c r="D69" s="20">
        <f>D68 + D65</f>
        <v>7245.2306173341603</v>
      </c>
      <c r="E69" s="20">
        <f>E68 + E65</f>
        <v>474.38253864136408</v>
      </c>
      <c r="F69" s="20">
        <f>F68 + F65</f>
        <v>6290.2929060490942</v>
      </c>
      <c r="G69" s="20">
        <f>G68 + G65</f>
        <v>1468.806455795655</v>
      </c>
      <c r="H69" s="20">
        <f>SUM(D69:G69)</f>
        <v>15478.712517820273</v>
      </c>
    </row>
    <row r="70" spans="1:8" ht="16.95" customHeight="1" x14ac:dyDescent="0.3">
      <c r="A70" s="6"/>
      <c r="B70" s="9"/>
      <c r="C70" s="9" t="s">
        <v>66</v>
      </c>
      <c r="D70" s="20"/>
      <c r="E70" s="20"/>
      <c r="F70" s="20"/>
      <c r="G70" s="20"/>
      <c r="H70" s="20"/>
    </row>
    <row r="71" spans="1:8" ht="16.95" customHeight="1" x14ac:dyDescent="0.3">
      <c r="A71" s="6">
        <v>13</v>
      </c>
      <c r="B71" s="6" t="s">
        <v>65</v>
      </c>
      <c r="C71" s="7" t="s">
        <v>64</v>
      </c>
      <c r="D71" s="20">
        <f>D69 * 20%</f>
        <v>1449.0461234668321</v>
      </c>
      <c r="E71" s="20">
        <f>E69 * 20%</f>
        <v>94.876507728272827</v>
      </c>
      <c r="F71" s="20">
        <f>F69 * 20%</f>
        <v>1258.0585812098188</v>
      </c>
      <c r="G71" s="20">
        <f>G69 * 20%</f>
        <v>293.76129115913102</v>
      </c>
      <c r="H71" s="20">
        <f>SUM(D71:G71)</f>
        <v>3095.7425035640549</v>
      </c>
    </row>
    <row r="72" spans="1:8" ht="16.95" customHeight="1" x14ac:dyDescent="0.3">
      <c r="A72" s="6"/>
      <c r="B72" s="9"/>
      <c r="C72" s="9" t="s">
        <v>63</v>
      </c>
      <c r="D72" s="20">
        <f>D71</f>
        <v>1449.0461234668321</v>
      </c>
      <c r="E72" s="20">
        <f>E71</f>
        <v>94.876507728272827</v>
      </c>
      <c r="F72" s="20">
        <f>F71</f>
        <v>1258.0585812098188</v>
      </c>
      <c r="G72" s="20">
        <f>G71</f>
        <v>293.76129115913102</v>
      </c>
      <c r="H72" s="20">
        <f>SUM(D72:G72)</f>
        <v>3095.7425035640549</v>
      </c>
    </row>
    <row r="73" spans="1:8" ht="16.95" customHeight="1" x14ac:dyDescent="0.3">
      <c r="A73" s="6"/>
      <c r="B73" s="9"/>
      <c r="C73" s="9" t="s">
        <v>62</v>
      </c>
      <c r="D73" s="20">
        <f>D72 + D69</f>
        <v>8694.2767408009931</v>
      </c>
      <c r="E73" s="20">
        <f>E72 + E69</f>
        <v>569.25904636963696</v>
      </c>
      <c r="F73" s="20">
        <f>F72 + F69</f>
        <v>7548.351487258913</v>
      </c>
      <c r="G73" s="20">
        <f>G72 + G69</f>
        <v>1762.5677469547859</v>
      </c>
      <c r="H73" s="20">
        <f>SUM(D73:G73)</f>
        <v>18574.455021384329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76</v>
      </c>
    </row>
    <row r="2" spans="1:14" ht="45.75" customHeight="1" x14ac:dyDescent="0.3">
      <c r="A2" s="1"/>
      <c r="B2" s="1" t="s">
        <v>77</v>
      </c>
      <c r="C2" s="85" t="s">
        <v>163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79</v>
      </c>
      <c r="C7" s="29" t="s">
        <v>80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81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82</v>
      </c>
      <c r="C13" s="25" t="s">
        <v>83</v>
      </c>
      <c r="D13" s="19">
        <v>665.13413645740002</v>
      </c>
      <c r="E13" s="19">
        <v>27.798500161620002</v>
      </c>
      <c r="F13" s="19">
        <v>6107.0804913098</v>
      </c>
      <c r="G13" s="19">
        <v>0</v>
      </c>
      <c r="H13" s="19">
        <v>6800.0131279287998</v>
      </c>
      <c r="J13" s="5"/>
    </row>
    <row r="14" spans="1:14" ht="16.95" customHeight="1" x14ac:dyDescent="0.3">
      <c r="A14" s="6"/>
      <c r="B14" s="9"/>
      <c r="C14" s="9" t="s">
        <v>84</v>
      </c>
      <c r="D14" s="19">
        <v>665.13413645740002</v>
      </c>
      <c r="E14" s="19">
        <v>27.798500161620002</v>
      </c>
      <c r="F14" s="19">
        <v>6107.0804913098</v>
      </c>
      <c r="G14" s="19">
        <v>0</v>
      </c>
      <c r="H14" s="19">
        <v>6800.0131279287998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76</v>
      </c>
    </row>
    <row r="2" spans="1:14" ht="45.75" customHeight="1" x14ac:dyDescent="0.3">
      <c r="A2" s="1"/>
      <c r="B2" s="1" t="s">
        <v>77</v>
      </c>
      <c r="C2" s="85" t="s">
        <v>164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79</v>
      </c>
      <c r="C7" s="29" t="s">
        <v>48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81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86</v>
      </c>
      <c r="C13" s="25" t="s">
        <v>87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J13" s="5"/>
    </row>
    <row r="14" spans="1:14" ht="16.95" customHeight="1" x14ac:dyDescent="0.3">
      <c r="A14" s="6"/>
      <c r="B14" s="9"/>
      <c r="C14" s="9" t="s">
        <v>84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76</v>
      </c>
    </row>
    <row r="2" spans="1:14" ht="45.75" customHeight="1" x14ac:dyDescent="0.3">
      <c r="A2" s="1"/>
      <c r="B2" s="1" t="s">
        <v>77</v>
      </c>
      <c r="C2" s="85" t="s">
        <v>165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79</v>
      </c>
      <c r="C7" s="29" t="s">
        <v>61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81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89</v>
      </c>
      <c r="C13" s="25" t="s">
        <v>61</v>
      </c>
      <c r="D13" s="19">
        <v>0</v>
      </c>
      <c r="E13" s="19">
        <v>0</v>
      </c>
      <c r="F13" s="19">
        <v>0</v>
      </c>
      <c r="G13" s="19">
        <v>780.76</v>
      </c>
      <c r="H13" s="19">
        <v>780.76</v>
      </c>
      <c r="J13" s="5"/>
    </row>
    <row r="14" spans="1:14" ht="16.95" customHeight="1" x14ac:dyDescent="0.3">
      <c r="A14" s="6"/>
      <c r="B14" s="9"/>
      <c r="C14" s="9" t="s">
        <v>84</v>
      </c>
      <c r="D14" s="19">
        <v>0</v>
      </c>
      <c r="E14" s="19">
        <v>0</v>
      </c>
      <c r="F14" s="19">
        <v>0</v>
      </c>
      <c r="G14" s="19">
        <v>780.76</v>
      </c>
      <c r="H14" s="19">
        <v>780.76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76</v>
      </c>
    </row>
    <row r="2" spans="1:14" ht="45.75" customHeight="1" x14ac:dyDescent="0.3">
      <c r="A2" s="1"/>
      <c r="B2" s="1" t="s">
        <v>77</v>
      </c>
      <c r="C2" s="85" t="s">
        <v>166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79</v>
      </c>
      <c r="C7" s="29" t="s">
        <v>91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81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92</v>
      </c>
      <c r="C13" s="25" t="s">
        <v>93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J13" s="5"/>
    </row>
    <row r="14" spans="1:14" ht="16.95" customHeight="1" x14ac:dyDescent="0.3">
      <c r="A14" s="6"/>
      <c r="B14" s="9"/>
      <c r="C14" s="9" t="s">
        <v>84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76</v>
      </c>
    </row>
    <row r="2" spans="1:14" ht="45.75" customHeight="1" x14ac:dyDescent="0.3">
      <c r="A2" s="1"/>
      <c r="B2" s="1" t="s">
        <v>77</v>
      </c>
      <c r="C2" s="85" t="s">
        <v>167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79</v>
      </c>
      <c r="C7" s="29" t="s">
        <v>61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81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89</v>
      </c>
      <c r="C13" s="25" t="s">
        <v>61</v>
      </c>
      <c r="D13" s="19">
        <v>0</v>
      </c>
      <c r="E13" s="19">
        <v>0</v>
      </c>
      <c r="F13" s="19">
        <v>0</v>
      </c>
      <c r="G13" s="19">
        <v>8.3042774209118004</v>
      </c>
      <c r="H13" s="19">
        <v>8.3042774209118004</v>
      </c>
      <c r="J13" s="5"/>
    </row>
    <row r="14" spans="1:14" ht="16.95" customHeight="1" x14ac:dyDescent="0.3">
      <c r="A14" s="6"/>
      <c r="B14" s="9"/>
      <c r="C14" s="9" t="s">
        <v>84</v>
      </c>
      <c r="D14" s="19">
        <v>0</v>
      </c>
      <c r="E14" s="19">
        <v>0</v>
      </c>
      <c r="F14" s="19">
        <v>0</v>
      </c>
      <c r="G14" s="19">
        <v>8.3042774209118004</v>
      </c>
      <c r="H14" s="19">
        <v>8.3042774209118004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76</v>
      </c>
    </row>
    <row r="2" spans="1:14" ht="45.75" customHeight="1" x14ac:dyDescent="0.3">
      <c r="A2" s="1"/>
      <c r="B2" s="1" t="s">
        <v>77</v>
      </c>
      <c r="C2" s="85" t="s">
        <v>168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79</v>
      </c>
      <c r="C7" s="29" t="s">
        <v>27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81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96</v>
      </c>
      <c r="C13" s="25" t="s">
        <v>97</v>
      </c>
      <c r="D13" s="19">
        <v>6051.4898842516004</v>
      </c>
      <c r="E13" s="19">
        <v>412.11481265943002</v>
      </c>
      <c r="F13" s="19">
        <v>0</v>
      </c>
      <c r="G13" s="19">
        <v>0</v>
      </c>
      <c r="H13" s="19">
        <v>6463.6046969110002</v>
      </c>
      <c r="J13" s="5"/>
    </row>
    <row r="14" spans="1:14" ht="16.95" customHeight="1" x14ac:dyDescent="0.3">
      <c r="A14" s="6"/>
      <c r="B14" s="9"/>
      <c r="C14" s="9" t="s">
        <v>84</v>
      </c>
      <c r="D14" s="19">
        <v>6051.4898842516004</v>
      </c>
      <c r="E14" s="19">
        <v>412.11481265943002</v>
      </c>
      <c r="F14" s="19">
        <v>0</v>
      </c>
      <c r="G14" s="19">
        <v>0</v>
      </c>
      <c r="H14" s="19">
        <v>6463.6046969110002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76</v>
      </c>
    </row>
    <row r="2" spans="1:14" ht="45.75" customHeight="1" x14ac:dyDescent="0.3">
      <c r="A2" s="1"/>
      <c r="B2" s="1" t="s">
        <v>77</v>
      </c>
      <c r="C2" s="85" t="s">
        <v>169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79</v>
      </c>
      <c r="C7" s="29" t="s">
        <v>48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81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96</v>
      </c>
      <c r="C13" s="25" t="s">
        <v>99</v>
      </c>
      <c r="D13" s="19">
        <v>0</v>
      </c>
      <c r="E13" s="19">
        <v>0</v>
      </c>
      <c r="F13" s="19">
        <v>0</v>
      </c>
      <c r="G13" s="19">
        <v>19.653761557528998</v>
      </c>
      <c r="H13" s="19">
        <v>19.653761557528998</v>
      </c>
      <c r="J13" s="5"/>
    </row>
    <row r="14" spans="1:14" ht="16.95" customHeight="1" x14ac:dyDescent="0.3">
      <c r="A14" s="6"/>
      <c r="B14" s="9"/>
      <c r="C14" s="9" t="s">
        <v>84</v>
      </c>
      <c r="D14" s="19">
        <v>0</v>
      </c>
      <c r="E14" s="19">
        <v>0</v>
      </c>
      <c r="F14" s="19">
        <v>0</v>
      </c>
      <c r="G14" s="19">
        <v>19.653761557528998</v>
      </c>
      <c r="H14" s="19">
        <v>19.653761557528998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Сводка затрат</vt:lpstr>
      <vt:lpstr>ССР</vt:lpstr>
      <vt:lpstr>ОСР 525-02-01</vt:lpstr>
      <vt:lpstr>ОСР 525-09-01</vt:lpstr>
      <vt:lpstr>ОСР 525-12-01</vt:lpstr>
      <vt:lpstr>ОСР 6-07-01</vt:lpstr>
      <vt:lpstr>ОСР 6-12-01</vt:lpstr>
      <vt:lpstr>ОСР 27-02-01</vt:lpstr>
      <vt:lpstr>ОСР 27-09-01</vt:lpstr>
      <vt:lpstr>ОСР 27-12-01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2025-11-18T11:41:43Z</dcterms:modified>
</cp:coreProperties>
</file>